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1_안내_및_시급기준" sheetId="1" state="visible" r:id="rId1"/>
    <sheet xmlns:r="http://schemas.openxmlformats.org/officeDocument/2006/relationships" name="02_주별_체불_자동계산기" sheetId="2" state="visible" r:id="rId2"/>
    <sheet xmlns:r="http://schemas.openxmlformats.org/officeDocument/2006/relationships" name="03_연차_해고예고_정산" sheetId="3" state="visible" r:id="rId3"/>
    <sheet xmlns:r="http://schemas.openxmlformats.org/officeDocument/2006/relationships" name="04_필수증거_체크리스트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$#,##0.00;($#,##0.00);-"/>
    <numFmt numFmtId="165" formatCode="0.0%"/>
    <numFmt numFmtId="166" formatCode="0.00;0.00;-"/>
  </numFmts>
  <fonts count="13">
    <font>
      <name val="Calibri"/>
      <family val="2"/>
      <color theme="1"/>
      <sz val="11"/>
      <scheme val="minor"/>
    </font>
    <font>
      <name val="Arial"/>
      <b val="1"/>
      <color rgb="00FFFFFF"/>
      <sz val="14"/>
    </font>
    <font>
      <name val="Arial"/>
      <color rgb="00F2E4E5"/>
      <sz val="10"/>
    </font>
    <font>
      <name val="Arial"/>
      <b val="1"/>
      <color rgb="007A1F2B"/>
      <sz val="9.5"/>
    </font>
    <font>
      <name val="Arial"/>
      <b val="1"/>
      <color rgb="00FFFFFF"/>
      <sz val="11"/>
    </font>
    <font>
      <name val="Arial"/>
      <b val="1"/>
      <color rgb="001A1211"/>
      <sz val="10"/>
    </font>
    <font>
      <name val="Arial"/>
      <color rgb="002E2E2E"/>
      <sz val="9.5"/>
    </font>
    <font>
      <name val="Arial"/>
      <color rgb="000000FF"/>
      <sz val="10"/>
    </font>
    <font>
      <name val="Arial"/>
      <color rgb="00000000"/>
      <sz val="10"/>
    </font>
    <font>
      <name val="Arial"/>
      <b val="1"/>
      <color rgb="00008000"/>
      <sz val="10"/>
    </font>
    <font>
      <name val="Arial"/>
      <i val="1"/>
      <color rgb="005A5550"/>
      <sz val="8.5"/>
    </font>
    <font>
      <name val="Arial"/>
      <b val="1"/>
      <color rgb="00FFFFFF"/>
      <sz val="9"/>
    </font>
    <font>
      <name val="Arial"/>
      <b val="1"/>
      <color rgb="00000000"/>
      <sz val="10"/>
    </font>
  </fonts>
  <fills count="9">
    <fill>
      <patternFill/>
    </fill>
    <fill>
      <patternFill patternType="gray125"/>
    </fill>
    <fill>
      <patternFill patternType="solid">
        <fgColor rgb="001A1211"/>
      </patternFill>
    </fill>
    <fill>
      <patternFill patternType="solid">
        <fgColor rgb="007A1F2B"/>
      </patternFill>
    </fill>
    <fill>
      <patternFill patternType="solid">
        <fgColor rgb="00FDE8E8"/>
      </patternFill>
    </fill>
    <fill>
      <patternFill patternType="solid">
        <fgColor rgb="00FFF9C4"/>
      </patternFill>
    </fill>
    <fill>
      <patternFill patternType="solid">
        <fgColor rgb="00F5F2EB"/>
      </patternFill>
    </fill>
    <fill>
      <patternFill patternType="solid">
        <fgColor rgb="00F2E4E5"/>
      </patternFill>
    </fill>
    <fill>
      <patternFill patternType="solid">
        <fgColor rgb="00EAE4D8"/>
      </patternFill>
    </fill>
  </fills>
  <borders count="4">
    <border>
      <left/>
      <right/>
      <top/>
      <bottom/>
      <diagonal/>
    </border>
    <border>
      <left style="medium">
        <color rgb="007A1F2B"/>
      </left>
      <right style="thin">
        <color rgb="00D6CFC3"/>
      </right>
      <top style="thin">
        <color rgb="00D6CFC3"/>
      </top>
      <bottom style="thin">
        <color rgb="00D6CFC3"/>
      </bottom>
    </border>
    <border>
      <left style="thin">
        <color rgb="00D6CFC3"/>
      </left>
      <right style="thin">
        <color rgb="00D6CFC3"/>
      </right>
      <top style="thin">
        <color rgb="00D6CFC3"/>
      </top>
      <bottom style="thin">
        <color rgb="00D6CFC3"/>
      </bottom>
    </border>
    <border>
      <left style="thin">
        <color rgb="00D6CFC3"/>
      </left>
      <right style="thin">
        <color rgb="00D6CFC3"/>
      </right>
      <top style="thin">
        <color rgb="00D6CFC3"/>
      </top>
      <bottom style="double">
        <color rgb="001A1211"/>
      </bottom>
    </border>
  </borders>
  <cellStyleXfs count="1">
    <xf numFmtId="0" fontId="0" fillId="0" borderId="0"/>
  </cellStyleXfs>
  <cellXfs count="47">
    <xf numFmtId="0" fontId="0" fillId="0" borderId="0" pivotButton="0" quotePrefix="0" xfId="0"/>
    <xf numFmtId="0" fontId="1" fillId="2" borderId="0" applyAlignment="1" pivotButton="0" quotePrefix="0" xfId="0">
      <alignment horizontal="left" vertical="center" indent="1"/>
    </xf>
    <xf numFmtId="0" fontId="2" fillId="3" borderId="0" applyAlignment="1" pivotButton="0" quotePrefix="0" xfId="0">
      <alignment horizontal="left" vertical="center" indent="1"/>
    </xf>
    <xf numFmtId="0" fontId="3" fillId="4" borderId="1" applyAlignment="1" pivotButton="0" quotePrefix="0" xfId="0">
      <alignment vertical="center" wrapText="1"/>
    </xf>
    <xf numFmtId="0" fontId="0" fillId="4" borderId="1" pivotButton="0" quotePrefix="0" xfId="0"/>
    <xf numFmtId="0" fontId="4" fillId="3" borderId="0" pivotButton="0" quotePrefix="0" xfId="0"/>
    <xf numFmtId="0" fontId="7" fillId="5" borderId="2" pivotButton="0" quotePrefix="0" xfId="0"/>
    <xf numFmtId="0" fontId="5" fillId="0" borderId="2" pivotButton="0" quotePrefix="0" xfId="0"/>
    <xf numFmtId="0" fontId="6" fillId="0" borderId="2" applyAlignment="1" pivotButton="0" quotePrefix="0" xfId="0">
      <alignment vertical="center" wrapText="1"/>
    </xf>
    <xf numFmtId="0" fontId="8" fillId="0" borderId="2" pivotButton="0" quotePrefix="0" xfId="0"/>
    <xf numFmtId="0" fontId="9" fillId="0" borderId="2" pivotButton="0" quotePrefix="0" xfId="0"/>
    <xf numFmtId="0" fontId="4" fillId="2" borderId="0" pivotButton="0" quotePrefix="0" xfId="0"/>
    <xf numFmtId="0" fontId="5" fillId="0" borderId="2" applyAlignment="1" pivotButton="0" quotePrefix="0" xfId="0">
      <alignment vertical="center" wrapText="1"/>
    </xf>
    <xf numFmtId="0" fontId="5" fillId="6" borderId="2" applyAlignment="1" pivotButton="0" quotePrefix="0" xfId="0">
      <alignment vertical="center" wrapText="1"/>
    </xf>
    <xf numFmtId="0" fontId="5" fillId="7" borderId="1" applyAlignment="1" pivotButton="0" quotePrefix="0" xfId="0">
      <alignment vertical="center" wrapText="1"/>
    </xf>
    <xf numFmtId="0" fontId="0" fillId="7" borderId="1" pivotButton="0" quotePrefix="0" xfId="0"/>
    <xf numFmtId="0" fontId="5" fillId="7" borderId="2" applyAlignment="1" pivotButton="0" quotePrefix="0" xfId="0">
      <alignment horizontal="center" vertical="center" wrapText="1"/>
    </xf>
    <xf numFmtId="0" fontId="5" fillId="0" borderId="2" applyAlignment="1" pivotButton="0" quotePrefix="0" xfId="0">
      <alignment horizontal="center" vertical="center" wrapText="1"/>
    </xf>
    <xf numFmtId="0" fontId="1" fillId="2" borderId="0" pivotButton="0" quotePrefix="0" xfId="0"/>
    <xf numFmtId="0" fontId="3" fillId="7" borderId="0" pivotButton="0" quotePrefix="0" xfId="0"/>
    <xf numFmtId="0" fontId="5" fillId="6" borderId="2" pivotButton="0" quotePrefix="0" xfId="0"/>
    <xf numFmtId="0" fontId="0" fillId="0" borderId="2" pivotButton="0" quotePrefix="0" xfId="0"/>
    <xf numFmtId="0" fontId="0" fillId="5" borderId="2" pivotButton="0" quotePrefix="0" xfId="0"/>
    <xf numFmtId="0" fontId="10" fillId="0" borderId="0" applyAlignment="1" pivotButton="0" quotePrefix="0" xfId="0">
      <alignment vertical="center"/>
    </xf>
    <xf numFmtId="164" fontId="7" fillId="5" borderId="2" pivotButton="0" quotePrefix="0" xfId="0"/>
    <xf numFmtId="165" fontId="7" fillId="5" borderId="2" pivotButton="0" quotePrefix="0" xfId="0"/>
    <xf numFmtId="0" fontId="11" fillId="3" borderId="2" applyAlignment="1" pivotButton="0" quotePrefix="0" xfId="0">
      <alignment horizontal="center" vertical="center" wrapText="1"/>
    </xf>
    <xf numFmtId="0" fontId="6" fillId="0" borderId="2" applyAlignment="1" pivotButton="0" quotePrefix="0" xfId="0">
      <alignment horizontal="center"/>
    </xf>
    <xf numFmtId="0" fontId="7" fillId="5" borderId="2" applyAlignment="1" pivotButton="0" quotePrefix="0" xfId="0">
      <alignment horizontal="center"/>
    </xf>
    <xf numFmtId="166" fontId="7" fillId="5" borderId="2" pivotButton="0" quotePrefix="0" xfId="0"/>
    <xf numFmtId="166" fontId="8" fillId="0" borderId="2" pivotButton="0" quotePrefix="0" xfId="0"/>
    <xf numFmtId="164" fontId="8" fillId="0" borderId="2" pivotButton="0" quotePrefix="0" xfId="0"/>
    <xf numFmtId="0" fontId="12" fillId="8" borderId="3" applyAlignment="1" pivotButton="0" quotePrefix="0" xfId="0">
      <alignment horizontal="center" vertical="center"/>
    </xf>
    <xf numFmtId="0" fontId="0" fillId="8" borderId="3" pivotButton="0" quotePrefix="0" xfId="0"/>
    <xf numFmtId="166" fontId="12" fillId="8" borderId="3" pivotButton="0" quotePrefix="0" xfId="0"/>
    <xf numFmtId="164" fontId="12" fillId="8" borderId="3" pivotButton="0" quotePrefix="0" xfId="0"/>
    <xf numFmtId="164" fontId="9" fillId="0" borderId="2" pivotButton="0" quotePrefix="0" xfId="0"/>
    <xf numFmtId="0" fontId="5" fillId="8" borderId="2" pivotButton="0" quotePrefix="0" xfId="0"/>
    <xf numFmtId="0" fontId="11" fillId="3" borderId="2" applyAlignment="1" pivotButton="0" quotePrefix="0" xfId="0">
      <alignment horizontal="center" vertical="center"/>
    </xf>
    <xf numFmtId="0" fontId="6" fillId="0" borderId="2" pivotButton="0" quotePrefix="0" xfId="0"/>
    <xf numFmtId="0" fontId="10" fillId="0" borderId="2" applyAlignment="1" pivotButton="0" quotePrefix="0" xfId="0">
      <alignment horizontal="center" vertical="center"/>
    </xf>
    <xf numFmtId="166" fontId="8" fillId="6" borderId="2" pivotButton="0" quotePrefix="0" xfId="0"/>
    <xf numFmtId="0" fontId="0" fillId="6" borderId="2" pivotButton="0" quotePrefix="0" xfId="0"/>
    <xf numFmtId="0" fontId="12" fillId="8" borderId="3" pivotButton="0" quotePrefix="0" xfId="0"/>
    <xf numFmtId="0" fontId="7" fillId="5" borderId="2" applyAlignment="1" pivotButton="0" quotePrefix="0" xfId="0">
      <alignment horizontal="center" vertical="center"/>
    </xf>
    <xf numFmtId="0" fontId="10" fillId="8" borderId="3" pivotButton="0" quotePrefix="0" xfId="0"/>
    <xf numFmtId="0" fontId="3" fillId="7" borderId="1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B2:D47"/>
  <sheetViews>
    <sheetView showGridLines="1" workbookViewId="0">
      <selection activeCell="A1" sqref="A1"/>
    </sheetView>
  </sheetViews>
  <sheetFormatPr baseColWidth="8" defaultRowHeight="15"/>
  <cols>
    <col width="4" customWidth="1" min="1" max="1"/>
    <col width="34" customWidth="1" min="2" max="2"/>
    <col width="26" customWidth="1" min="3" max="3"/>
    <col width="58" customWidth="1" min="4" max="4"/>
  </cols>
  <sheetData>
    <row r="2" ht="30" customHeight="1">
      <c r="B2" s="1" t="inlineStr">
        <is>
          <t>PARK &amp; CO LAWYERS · 못 받은 급여·주말수당·연금 셀프 자동계산기 (2026–27 회계연도 기준)</t>
        </is>
      </c>
    </row>
    <row r="3" ht="20" customHeight="1">
      <c r="B3" s="2" t="inlineStr">
        <is>
          <t>법무법인 박앤코 (Park &amp; Co Lawyers, Underwood QLD)  |  대표변호사 박창민 (Chang Min Park)  |  이메일: enquiry@parkcolawyers.com  |  공식 문의 허브: https://parklawyers.com.au/links/?lang=ko</t>
        </is>
      </c>
    </row>
    <row r="5" ht="24" customHeight="1">
      <c r="B5" s="3" t="inlineStr">
        <is>
          <t>필독 안내 · 일반 법률 안내 및 청구 원금 보호 원칙
1. 본 엑셀 파일은 신청인이 직접 금액을 산정해 볼 수 있도록 제작한 일반 법률·절차 안내 자료이며 개별 사건에 대한 법률 자문이 아닙니다. 본 파일의 이용만으로 법무법인 박앤코와 정식 위임 관계가 성립하지 않으며 모든 법정 제소기한(미지급 임금 6년, 부당해고·일반보호 해고 21일 등)은 신청인이 직접 관리하셔야 합니다.
2. 직접 산정을 권장하는 이유: Fair Work Act 2009 s 548 소액청구($100,000 이하)는 승소하더라도 상대방에게 변호사 비용을 청구하기 어려운 무비용(No-costs, s 570) 구조입니다. 단순 근무시간과 시급 대조 단계부터 유료 법률 비용을 지출하면 실질 회수액이 줄어듭니다. 노란색 입력칸(파란 글씨)에 본인 근무시간을 직접 입력하여 청구 원금을 온전히 보존하시기 바랍니다.</t>
        </is>
      </c>
      <c r="C5" s="4" t="n"/>
      <c r="D5" s="4" t="n"/>
    </row>
    <row r="6" ht="24" customHeight="1">
      <c r="B6" s="4" t="n"/>
      <c r="C6" s="4" t="n"/>
      <c r="D6" s="4" t="n"/>
    </row>
    <row r="7" ht="24" customHeight="1">
      <c r="B7" s="4" t="n"/>
      <c r="C7" s="4" t="n"/>
      <c r="D7" s="4" t="n"/>
    </row>
    <row r="8" ht="24" customHeight="1">
      <c r="B8" s="4" t="n"/>
      <c r="C8" s="4" t="n"/>
      <c r="D8" s="4" t="n"/>
    </row>
    <row r="10" ht="22" customHeight="1">
      <c r="B10" s="5" t="inlineStr">
        <is>
          <t>셀 색상별 입력 규칙 안내 (노란색 셀만 수정하십시오)</t>
        </is>
      </c>
    </row>
    <row r="11" ht="22" customHeight="1">
      <c r="B11" s="6" t="inlineStr">
        <is>
          <t>노란색 배경 + 파란색 글씨</t>
        </is>
      </c>
      <c r="C11" s="7" t="inlineStr">
        <is>
          <t>신청인 직접 입력 셀</t>
        </is>
      </c>
      <c r="D11" s="8" t="inlineStr">
        <is>
          <t>실제 근무시간과 해당 회계연도 FWO Pay Guide 시급 및 실제 수령한 세전(Gross) 금액만 입력하십시오.</t>
        </is>
      </c>
    </row>
    <row r="12" ht="22" customHeight="1">
      <c r="B12" s="9" t="inlineStr">
        <is>
          <t>흰색 배경 + 검은색 글씨</t>
        </is>
      </c>
      <c r="C12" s="7" t="inlineStr">
        <is>
          <t>자동 수식 계산 셀 (수정 금지)</t>
        </is>
      </c>
      <c r="D12" s="8" t="inlineStr">
        <is>
          <t>숫자를 직접 덮어쓰지 마십시오. 노란색 셀만 입력하면 미지급 차액과 합계가 자동으로 산출됩니다.</t>
        </is>
      </c>
    </row>
    <row r="13" ht="22" customHeight="1">
      <c r="B13" s="10" t="inlineStr">
        <is>
          <t>초록색 글씨</t>
        </is>
      </c>
      <c r="C13" s="7" t="inlineStr">
        <is>
          <t>시트 간 자동 연동 셀</t>
        </is>
      </c>
      <c r="D13" s="8" t="inlineStr">
        <is>
          <t>02번 시트와 03번 시트의 소계를 자동 합산하여 연방순회·가족법원(FCFCOA) 소액청구($100,000 이하) 적격 여부를 판별합니다.</t>
        </is>
      </c>
    </row>
    <row r="15" ht="22" customHeight="1">
      <c r="B15" s="11" t="inlineStr">
        <is>
          <t>오류 없는 정밀 산정을 위한 5대 원칙 (법원 · Fair Work 제출 기준)</t>
        </is>
      </c>
    </row>
    <row r="16" ht="38" customHeight="1">
      <c r="B16" s="12" t="inlineStr">
        <is>
          <t>원칙 1. 매년 7월 1일 기준 회계연도별 시급 분리</t>
        </is>
      </c>
      <c r="C16" s="8" t="inlineStr">
        <is>
          <t>calculate.fairwork.gov.au (PACT)</t>
        </is>
      </c>
      <c r="D16" s="8" t="inlineStr">
        <is>
          <t>호주 최저임금과 업종별 Award 시급은 매년 7월 1일에 인상됩니다. 2024년 근무시간에 2026년 시급을 일괄 적용하면 법원에서 인정되지 않습니다. 근무한 회계연도마다 시트를 복제하여 해당 연도의 Pay Guide 시급을 각각 입력하십시오.</t>
        </is>
      </c>
    </row>
    <row r="17" ht="38" customHeight="1">
      <c r="B17" s="12" t="inlineStr">
        <is>
          <t>원칙 2. 캐주얼 주말 가산 시급 중복 곱셈 금지</t>
        </is>
      </c>
      <c r="C17" s="8" t="inlineStr">
        <is>
          <t>FWO Pay Guide 캐주얼 표 확인</t>
        </is>
      </c>
      <c r="D17" s="8" t="inlineStr">
        <is>
          <t>평일 캐주얼 시급($33.85)에 주말 배율(1.5배)을 중복하여 곱하면 오류가 발생합니다. 반드시 정규직 기본급($27.08) 기준의 캐주얼 전용 표 시급을 그대로 입력하십시오. 예: 외식업 [MA000119] Level 2 (2026.7.1 기준) → 캐주얼 평일 $33.85(125%), 토요일 $40.62(150%), 일요일 $40.62(Intro~Lv 2는 150%; Lv 3~6 및 호텔 [MA000009] Lv 2는 175%=$47.39), 공휴일 $67.70(250%).</t>
        </is>
      </c>
    </row>
    <row r="18" ht="38" customHeight="1">
      <c r="B18" s="12" t="inlineStr">
        <is>
          <t>원칙 3. 세전(Gross) 금액 기준 대조</t>
        </is>
      </c>
      <c r="C18" s="8" t="inlineStr">
        <is>
          <t>myGov → ATO 소득내역 확인</t>
        </is>
      </c>
      <c r="D18" s="8" t="inlineStr">
        <is>
          <t>모든 법정 시급은 세전(Gross) 기준입니다. 통장 실수령액만 알고 급여명세서가 없다면 myGov → ATO Income Statement(STP)에서 고용주가 국세청에 신고한 세전 급여와 원천징수 세액(PAYG)을 먼저 확인하십시오.</t>
        </is>
      </c>
    </row>
    <row r="19" ht="38" customHeight="1">
      <c r="B19" s="12" t="inlineStr">
        <is>
          <t>원칙 4. 급여주기별 독립 산정 원칙</t>
        </is>
      </c>
      <c r="C19" s="8" t="inlineStr">
        <is>
          <t>Fair Work Act s 323 원칙</t>
        </is>
      </c>
      <c r="D19" s="8" t="inlineStr">
        <is>
          <t>특정 주에 상여금이나 초과 지급분이 있더라도 적법한 서면 포괄 상계(Set-off) 조항이 없다면 다른 주의 주말수당 미지급분을 임의로 상계할 수 없습니다. 본 계산기는 주별로 MAX(0, 법정총액 - 실제 수령액) 수식을 적용합니다.</t>
        </is>
      </c>
    </row>
    <row r="20" ht="38" customHeight="1">
      <c r="B20" s="12" t="inlineStr">
        <is>
          <t>원칙 5. 급여명세서 미교부 시 사용자 입증책임 전환</t>
        </is>
      </c>
      <c r="C20" s="8" t="inlineStr">
        <is>
          <t>Fair Work Act 2009 s 557C</t>
        </is>
      </c>
      <c r="D20" s="8" t="inlineStr">
        <is>
          <t>고용주가 급여일 다음 영업일까지 급여명세서를 교부하지 않았거나(s 536 위반) 근로시간 기록을 보관하지 않았다면(s 535 위반) 근로자가 메시지·구글맵 타임라인·근무표 사진으로 정리한 산정표가 사실과 다르다는 점을 고용주가 직접 반증해야 합니다.</t>
        </is>
      </c>
    </row>
    <row r="22" ht="22" customHeight="1">
      <c r="B22" s="5" t="inlineStr">
        <is>
          <t>공식 자료 검증 완료 · 2026년 7월 1일 시행(FY 2026–27) 핵심 시급 · 연금 · 수수료 기준</t>
        </is>
      </c>
    </row>
    <row r="23" ht="30" customHeight="1">
      <c r="B23" s="13" t="inlineStr">
        <is>
          <t>호주 최저시급 (National Minimum Wage)</t>
        </is>
      </c>
      <c r="C23" s="12" t="inlineStr">
        <is>
          <t>$26.44 / 시간 ($1,004.90 / 주 38시간)</t>
        </is>
      </c>
      <c r="D23" s="8" t="inlineStr">
        <is>
          <t>출처: FWC Annual Wage Review 2025–26 (2026.7.1 시행, Award 미적용 성인 기준, 캐주얼 25% 가산 시 $33.05/hr)</t>
        </is>
      </c>
    </row>
    <row r="24" ht="30" customHeight="1">
      <c r="B24" s="13" t="inlineStr">
        <is>
          <t>업종별 Award 최저시급 인상률</t>
        </is>
      </c>
      <c r="C24" s="12" t="inlineStr">
        <is>
          <t>+4.75% 인상 (2026.7.1 이후 첫 급여주기부터)</t>
        </is>
      </c>
      <c r="D24" s="8" t="inlineStr">
        <is>
          <t>예: 호텔 [MA000009] 및 외식업 [MA000119] 성인 Level 2 정규직 $27.08/hr, 캐주얼 $33.85/hr</t>
        </is>
      </c>
    </row>
    <row r="25" ht="30" customHeight="1">
      <c r="B25" s="13" t="inlineStr">
        <is>
          <t>법정 퇴직연금 (Superannuation Guarantee)</t>
        </is>
      </c>
      <c r="C25" s="12" t="inlineStr">
        <is>
          <t>12.0% + Payday Super (7영업일 내 입금)</t>
        </is>
      </c>
      <c r="D25" s="8" t="inlineStr">
        <is>
          <t>연도별 비율: FY22–23 10.5% | FY23–24 11.0% | FY24–25 11.5% | 2025.7.1 이후(FY25–26 및 FY26–27) 12.0%. 2026.7.1부터 급여일 후 7영업일 이내 연금 계좌 입금이 의무화되었습니다.</t>
        </is>
      </c>
    </row>
    <row r="26" ht="30" customHeight="1">
      <c r="B26" s="13" t="inlineStr">
        <is>
          <t>연방순회·가족법원(FCFCOA) 소액청구 한도 (s 548)</t>
        </is>
      </c>
      <c r="C26" s="12" t="inlineStr">
        <is>
          <t>최대 $100,000 (s 116B 미납 연금 포함)</t>
        </is>
      </c>
      <c r="D26" s="8" t="inlineStr">
        <is>
          <t>제출 양식: Originating Application (Fair Work Division) + Form 5. 접수 수수료(2026.7.1 기준): $10,000 미만 $310 | $10,000~$50,000 $500 | $50,000~$100,000 $585.</t>
        </is>
      </c>
    </row>
    <row r="27" ht="30" customHeight="1">
      <c r="B27" s="13" t="inlineStr">
        <is>
          <t>필수 법정 제소기한</t>
        </is>
      </c>
      <c r="C27" s="12" t="inlineStr">
        <is>
          <t>미지급 급여 6년 (s 544) / 해고 분쟁 21일</t>
        </is>
      </c>
      <c r="D27" s="8" t="inlineStr">
        <is>
          <t>부당해고(Form F2) 및 일반보호 해고(Form F8)는 해고 효력 발생 다음 날부터 21일(역일 기준, 접수비 $92.70, 고소득 상한 $190,100) 이내에 접수해야 합니다.</t>
        </is>
      </c>
    </row>
    <row r="29" ht="24" customHeight="1">
      <c r="B29" s="5" t="inlineStr">
        <is>
          <t>전문가 검토가 필요한 주요 분기점 · 법무법인 박앤코 상담 안내</t>
        </is>
      </c>
    </row>
    <row r="30" ht="24" customHeight="1">
      <c r="B30" s="14" t="inlineStr">
        <is>
          <t>일반 소액 정산은 본 엑셀 계산기로 직접 진행하시고 단독 대응 시 법적 위험이 큰 아래 사안은 법무법인 박앤코에 문의하시기 바랍니다:
• 회사·스폰서 법인 방어: 공정근로옴부즈만(FWO) 조사 대응, 근로자의 FWC 해고/일반보호 신청 방어, 적법 포괄임금(Set-off) 근로계약서 정비 및 기업 자문
• 비자 연동 해고 · 고액 소송: 482/186 스폰서 비자 신분이 연동된 해고(해고 후 21일 이내), $50,000~$200,000+ 다년도 고액 체불 및 대표이사 개인 책임(s 550) 소송, 퇴직 합의서(Deed) 검토
▶ 공식 문의 허브: https://parklawyers.com.au/links/?lang=ko  |  이메일: enquiry@parkcolawyers.com  |  법무법인 박앤코 (Park &amp; Co Lawyers, Underwood QLD · 대표변호사 박창민 Chang Min Park, QLS 이민법 전문변호사)</t>
        </is>
      </c>
      <c r="C30" s="15" t="n"/>
      <c r="D30" s="15" t="n"/>
    </row>
    <row r="31" ht="24" customHeight="1">
      <c r="B31" s="15" t="n"/>
      <c r="C31" s="15" t="n"/>
      <c r="D31" s="15" t="n"/>
    </row>
    <row r="32" ht="24" customHeight="1">
      <c r="B32" s="15" t="n"/>
      <c r="C32" s="15" t="n"/>
      <c r="D32" s="15" t="n"/>
    </row>
    <row r="34" ht="22" customHeight="1">
      <c r="B34" s="11" t="inlineStr">
        <is>
          <t>한인·비자 소지자가 많이 일하는 Top 12 업종별 Award 시급 요약표 (2026.7.1 기준 · 전체 25개 업종은 웹 계산기 참고)</t>
        </is>
      </c>
    </row>
    <row r="35" ht="20" customHeight="1">
      <c r="B35" s="16" t="inlineStr">
        <is>
          <t>적용 업종 Award (코드) 및 대표 직급</t>
        </is>
      </c>
      <c r="C35" s="16" t="inlineStr">
        <is>
          <t>정규직 기본급 / 캐주얼 평일</t>
        </is>
      </c>
      <c r="D35" s="16" t="inlineStr">
        <is>
          <t>캐주얼 토 / 일 / 공휴일 시급 및 꼭 확인할 직급 규칙</t>
        </is>
      </c>
    </row>
    <row r="36" ht="24" customHeight="1">
      <c r="B36" s="13" t="inlineStr">
        <is>
          <t>외식업 Restaurant [MA000119] Level 2 (홀서빙·주방보조)</t>
        </is>
      </c>
      <c r="C36" s="17" t="inlineStr">
        <is>
          <t>$27.08 / $33.85</t>
        </is>
      </c>
      <c r="D36" s="8" t="inlineStr">
        <is>
          <t>토 $40.62 · 일 $40.62(150%, L3+부터 175%) · 공휴일 $67.70 · Cert III 요리사는 최소 L4($30.18, Sushi Bay 판례)</t>
        </is>
      </c>
    </row>
    <row r="37" ht="24" customHeight="1">
      <c r="B37" s="13" t="inlineStr">
        <is>
          <t>패스트푸드 Fast Food [MA000003] Level 1 (포장·푸드코트)</t>
        </is>
      </c>
      <c r="C37" s="17" t="inlineStr">
        <is>
          <t>$27.81 / $34.76</t>
        </is>
      </c>
      <c r="D37" s="8" t="inlineStr">
        <is>
          <t>토 $41.72 · 일 $41.72(150%, L2+부터 175%) · 공휴일 $69.53 · 테이크어웨이 스시롤·치킨·버블티 매장 적용</t>
        </is>
      </c>
    </row>
    <row r="38" ht="24" customHeight="1">
      <c r="B38" s="13" t="inlineStr">
        <is>
          <t>호텔·펍 Hospitality [MA000009] Level 2 (호텔·하우스키핑)</t>
        </is>
      </c>
      <c r="C38" s="17" t="inlineStr">
        <is>
          <t>$27.08 / $33.85</t>
        </is>
      </c>
      <c r="D38" s="8" t="inlineStr">
        <is>
          <t>토 $40.62 · 일 $47.39(전 직급 175%) · 공휴일 $67.70 · 평일 저녁 7시부터 시간당 +$2.95 추가</t>
        </is>
      </c>
    </row>
    <row r="39" ht="24" customHeight="1">
      <c r="B39" s="13" t="inlineStr">
        <is>
          <t>소매·마트 General Retail [MA000004] Level 1 (한인마트·매장)</t>
        </is>
      </c>
      <c r="C39" s="17" t="inlineStr">
        <is>
          <t>$27.81 / $34.76</t>
        </is>
      </c>
      <c r="D39" s="8" t="inlineStr">
        <is>
          <t>토 $41.72 · 일 $48.67(175%) · 공휴일 $69.53 · 평일 저녁 6시 이후 정규직 $34.76 / 캐주얼 $41.72</t>
        </is>
      </c>
    </row>
    <row r="40" ht="24" customHeight="1">
      <c r="B40" s="13" t="inlineStr">
        <is>
          <t>청소업 Cleaning [MA000022] Level 1 (상가·오피스 청소)</t>
        </is>
      </c>
      <c r="C40" s="17" t="inlineStr">
        <is>
          <t>$27.98 / $34.98</t>
        </is>
      </c>
      <c r="D40" s="8" t="inlineStr">
        <is>
          <t>토 $48.97(175%) · 일 $62.96(225%) · 공휴일 $76.95 · 무늬만 ABN 개인사업자여도 실제 직원처럼 일했다면 적용(s 15AA)</t>
        </is>
      </c>
    </row>
    <row r="41" ht="24" customHeight="1">
      <c r="B41" s="13" t="inlineStr">
        <is>
          <t>건설업 Building [MA000020] CW3 (타일·목공·페인트)</t>
        </is>
      </c>
      <c r="C41" s="17" t="inlineStr">
        <is>
          <t>$30.94 / $38.68</t>
        </is>
      </c>
      <c r="D41" s="8" t="inlineStr">
        <is>
          <t>토 첫 2h $46.41(이후 $61.88) · 일 $61.88 · 공휴일 $77.35 (현장·이동 수당 별도 합산 대상)</t>
        </is>
      </c>
    </row>
    <row r="42" ht="24" customHeight="1">
      <c r="B42" s="13" t="inlineStr">
        <is>
          <t>육가공·정육 Meat [MA000059] Level 4 (정육·보닝·슬라이서)</t>
        </is>
      </c>
      <c r="C42" s="17" t="inlineStr">
        <is>
          <t>$28.12 / $35.15</t>
        </is>
      </c>
      <c r="D42" s="8" t="inlineStr">
        <is>
          <t>토 $42.18 · 일 $56.24(200%) · 공휴일 $70.30 · 자격 갖춘 정육 기술직은 Level 5 Butcher($30.18) 확인</t>
        </is>
      </c>
    </row>
    <row r="43" ht="24" customHeight="1">
      <c r="B43" s="13" t="inlineStr">
        <is>
          <t>농장 Horticulture [MA000028] Level 1 (농장 피킹·패킹)</t>
        </is>
      </c>
      <c r="C43" s="17" t="inlineStr">
        <is>
          <t>$26.44 / $33.05</t>
        </is>
      </c>
      <c r="D43" s="8" t="inlineStr">
        <is>
          <t>토·일 초과근무 $46.27(캐주얼 175%) · 공휴일 $59.49 · 능력급(Pieceworker)도 시간당 최소 $33.05 보장 의무</t>
        </is>
      </c>
    </row>
    <row r="44" ht="24" customHeight="1">
      <c r="B44" s="13" t="inlineStr">
        <is>
          <t>장애인·홈케어 SCHADS [MA000100] Home Care Lv 2.1 (NDIS)</t>
        </is>
      </c>
      <c r="C44" s="17" t="inlineStr">
        <is>
          <t>$34.78 / $43.48</t>
        </is>
      </c>
      <c r="D44" s="8" t="inlineStr">
        <is>
          <t>토 $60.87(175%) · 일 $78.26(225%) · 공휴일 $95.65 · 캐주얼 한 번 출근 시 최소 2시간 급여 보장</t>
        </is>
      </c>
    </row>
    <row r="45" ht="24" customHeight="1">
      <c r="B45" s="13" t="inlineStr">
        <is>
          <t>노인요양 Aged Care [MA000018] Direct Care Lv 3 (Cert III PCA)</t>
        </is>
      </c>
      <c r="C45" s="17" t="inlineStr">
        <is>
          <t>$35.11 / $43.89</t>
        </is>
      </c>
      <c r="D45" s="8" t="inlineStr">
        <is>
          <t>토 $61.44(175%) · 일 $70.22(200%) · 공휴일 $96.55 · FWC 요양직 처우개선 시급 인상분 반영</t>
        </is>
      </c>
    </row>
    <row r="46" ht="24" customHeight="1">
      <c r="B46" s="13" t="inlineStr">
        <is>
          <t>어린이집 Children's Services [MA000120] Lv 3.1 (보육교사)</t>
        </is>
      </c>
      <c r="C46" s="17" t="inlineStr">
        <is>
          <t>$30.39 / $37.99</t>
        </is>
      </c>
      <c r="D46" s="8" t="inlineStr">
        <is>
          <t>토 첫 2h $45.59 · 일 $60.78 · 공휴일 $75.98 · 2026.3.1 보육교사 단계별 시급 인상분 반영</t>
        </is>
      </c>
    </row>
    <row r="47" ht="24" customHeight="1">
      <c r="B47" s="13" t="inlineStr">
        <is>
          <t>보건·치과 Health Professionals [MA000027] Support Lv 2</t>
        </is>
      </c>
      <c r="C47" s="17" t="inlineStr">
        <is>
          <t>$29.10 / $36.38</t>
        </is>
      </c>
      <c r="D47" s="8" t="inlineStr">
        <is>
          <t>토 $43.65 · 일 $50.93 · 공휴일 $72.75 · 2026.10.1 보건·치과 어시스턴트 개편 시급 반영</t>
        </is>
      </c>
    </row>
  </sheetData>
  <mergeCells count="9">
    <mergeCell ref="B10:D10"/>
    <mergeCell ref="B3:D3"/>
    <mergeCell ref="B29:D29"/>
    <mergeCell ref="B22:D22"/>
    <mergeCell ref="B5:D8"/>
    <mergeCell ref="B15:D15"/>
    <mergeCell ref="B30:D32"/>
    <mergeCell ref="B2:D2"/>
    <mergeCell ref="B34:D34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U55"/>
  <sheetViews>
    <sheetView showGridLines="1" workbookViewId="0">
      <selection activeCell="A1" sqref="A1"/>
    </sheetView>
  </sheetViews>
  <sheetFormatPr baseColWidth="8" defaultRowHeight="15"/>
  <cols>
    <col width="8" customWidth="1" min="1" max="1"/>
    <col width="12" customWidth="1" min="2" max="2"/>
    <col width="12" customWidth="1" min="3" max="3"/>
    <col width="10" customWidth="1" min="4" max="4"/>
    <col width="12" customWidth="1" min="5" max="5"/>
    <col width="15" customWidth="1" min="6" max="6"/>
    <col width="11" customWidth="1" min="7" max="7"/>
    <col width="11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6" customWidth="1" min="14" max="14"/>
    <col width="15" customWidth="1" min="15" max="15"/>
    <col width="16" customWidth="1" min="16" max="16"/>
    <col width="14" customWidth="1" min="17" max="17"/>
    <col width="14" customWidth="1" min="18" max="18"/>
    <col width="14" customWidth="1" min="19" max="19"/>
    <col width="15" customWidth="1" min="20" max="20"/>
    <col width="34" customWidth="1" min="21" max="21"/>
  </cols>
  <sheetData>
    <row r="1" ht="28" customHeight="1">
      <c r="A1" s="18" t="inlineStr">
        <is>
          <t>주별·급여주기별 미지급 급여 및 퇴직연금(SG) 자동 계산표 (17행은 예시 데이터입니다 · 본인 근무시간으로 덮어쓰십시오)</t>
        </is>
      </c>
    </row>
    <row r="2" ht="20" customHeight="1">
      <c r="A2" s="19" t="inlineStr">
        <is>
          <t>안내: 노란색 셀(파란 글씨)만 수정하십시오. 17행 예시는 외식업 Award [MA000119] Level 2 캐주얼(2026.7.1 시행 시급) 기준입니다.</t>
        </is>
      </c>
    </row>
    <row r="4" ht="20" customHeight="1">
      <c r="A4" s="20" t="inlineStr">
        <is>
          <t>신청인 성명 (Applicant Name)</t>
        </is>
      </c>
      <c r="B4" s="21" t="n"/>
      <c r="C4" s="21" t="n"/>
      <c r="D4" s="21" t="n"/>
      <c r="E4" s="6" t="inlineStr">
        <is>
          <t>홍길동 (예시 · 본인 성명으로 수정하십시오)</t>
        </is>
      </c>
      <c r="F4" s="22" t="n"/>
      <c r="G4" s="22" t="n"/>
      <c r="H4" s="22" t="n"/>
      <c r="I4" s="22" t="n"/>
      <c r="J4" s="23" t="inlineStr">
        <is>
          <t>적용 업종 Award 및 직급 예시: 외식업 Restaurant Industry Award 2020 [MA000119] · 성인 Level 2 캐주얼</t>
        </is>
      </c>
    </row>
    <row r="5" ht="20" customHeight="1">
      <c r="A5" s="20" t="inlineStr">
        <is>
          <t>회사 법인명 및 ABN (Legal Entity &amp; ABN)</t>
        </is>
      </c>
      <c r="B5" s="21" t="n"/>
      <c r="C5" s="21" t="n"/>
      <c r="D5" s="21" t="n"/>
      <c r="E5" s="6" t="inlineStr">
        <is>
          <t>Example Bistro Pty Ltd (ABN 00 000 000 000)</t>
        </is>
      </c>
      <c r="F5" s="22" t="n"/>
      <c r="G5" s="22" t="n"/>
      <c r="H5" s="22" t="n"/>
      <c r="I5" s="22" t="n"/>
      <c r="J5" s="23" t="inlineStr">
        <is>
          <t>abr.business.gov.au 에서 상호(Trading Name)가 아닌 정확한 회사 법인명(Pty Ltd)과 ABN을 확인하여 입력하십시오.</t>
        </is>
      </c>
    </row>
    <row r="6" ht="20" customHeight="1">
      <c r="A6" s="20" t="inlineStr">
        <is>
          <t>평일 주간 법정 시급 (Mon-Fri $/hr)</t>
        </is>
      </c>
      <c r="B6" s="21" t="n"/>
      <c r="C6" s="21" t="n"/>
      <c r="D6" s="21" t="n"/>
      <c r="E6" s="24" t="n">
        <v>33.85</v>
      </c>
      <c r="F6" s="23" t="inlineStr">
        <is>
          <t>기준: FWO Pay Guide [MA000119] (2026.7.1 시행, 성인 Level 2 캐주얼 125% = $33.85/hr; 정규직은 $27.08/hr)</t>
        </is>
      </c>
    </row>
    <row r="7" ht="20" customHeight="1">
      <c r="A7" s="20" t="inlineStr">
        <is>
          <t>토요일 법정 시급 (Saturday $/hr)</t>
        </is>
      </c>
      <c r="B7" s="21" t="n"/>
      <c r="C7" s="21" t="n"/>
      <c r="D7" s="21" t="n"/>
      <c r="E7" s="24" t="n">
        <v>40.62</v>
      </c>
      <c r="F7" s="23" t="inlineStr">
        <is>
          <t>기준: FWO Pay Guide [MA000119] Level 2 캐주얼 토요일 기본급 기준 가산 시급(150%) = $40.62/hr (정규직 125% = $33.85/hr)</t>
        </is>
      </c>
    </row>
    <row r="8" ht="20" customHeight="1">
      <c r="A8" s="20" t="inlineStr">
        <is>
          <t>일요일 법정 시급 (Sunday $/hr)</t>
        </is>
      </c>
      <c r="B8" s="21" t="n"/>
      <c r="C8" s="21" t="n"/>
      <c r="D8" s="21" t="n"/>
      <c r="E8" s="24" t="n">
        <v>40.62</v>
      </c>
      <c r="F8" s="23" t="inlineStr">
        <is>
          <t>기준: FWO Pay Guide [MA000119] Level 2 캐주얼 일요일 150% = $40.62/hr (Intro~Lv 2는 150%; Lv 3~6 및 호텔 [MA000009] Lv 2는 175% = $47.39/hr)</t>
        </is>
      </c>
    </row>
    <row r="9" ht="20" customHeight="1">
      <c r="A9" s="20" t="inlineStr">
        <is>
          <t>공휴일 법정 시급 (Public Holiday $/hr)</t>
        </is>
      </c>
      <c r="B9" s="21" t="n"/>
      <c r="C9" s="21" t="n"/>
      <c r="D9" s="21" t="n"/>
      <c r="E9" s="24" t="n">
        <v>67.7</v>
      </c>
      <c r="F9" s="23" t="inlineStr">
        <is>
          <t>기준: FWO Pay Guide [MA000119] Level 2 캐주얼 공휴일 250% = $67.70/hr (정규직 225% = $60.93/hr)</t>
        </is>
      </c>
    </row>
    <row r="10" ht="20" customHeight="1">
      <c r="A10" s="20" t="inlineStr">
        <is>
          <t>초과근무 첫 2시간 시급 (OT Tier 1 $/hr)</t>
        </is>
      </c>
      <c r="B10" s="21" t="n"/>
      <c r="C10" s="21" t="n"/>
      <c r="D10" s="21" t="n"/>
      <c r="E10" s="24" t="n">
        <v>40.62</v>
      </c>
      <c r="F10" s="23" t="inlineStr">
        <is>
          <t>기준: [MA000119] 초과근무 처음 2시간(정규 기본급의 150% = $40.62/hr; 본인 업종 Award 기준표를 확인하십시오)</t>
        </is>
      </c>
    </row>
    <row r="11" ht="20" customHeight="1">
      <c r="A11" s="20" t="inlineStr">
        <is>
          <t>초과근무 2시간 이후 시급 (OT Tier 2 $/hr)</t>
        </is>
      </c>
      <c r="B11" s="21" t="n"/>
      <c r="C11" s="21" t="n"/>
      <c r="D11" s="21" t="n"/>
      <c r="E11" s="24" t="n">
        <v>54.16</v>
      </c>
      <c r="F11" s="23" t="inlineStr">
        <is>
          <t>기준: [MA000119] 초과근무 2시간 이후(정규 기본급의 200% = $54.16/hr; 본인 업종 Award 기준표를 확인하십시오)</t>
        </is>
      </c>
    </row>
    <row r="12" ht="20" customHeight="1">
      <c r="A12" s="20" t="inlineStr">
        <is>
          <t>평일 밤 10시~자정 추가액 (+$/hr)</t>
        </is>
      </c>
      <c r="B12" s="21" t="n"/>
      <c r="C12" s="21" t="n"/>
      <c r="D12" s="21" t="n"/>
      <c r="E12" s="24" t="n">
        <v>2.95</v>
      </c>
      <c r="F12" s="23" t="inlineStr">
        <is>
          <t>기준: [MA000119] 평일 밤 10시~자정 시간당 +$2.95 추가 (자정~새벽 6시 시간대는 +$4.42/hr)</t>
        </is>
      </c>
    </row>
    <row r="13" ht="20" customHeight="1">
      <c r="A13" s="20" t="inlineStr">
        <is>
          <t>법정 퇴직연금 비율 (Super Guarantee %)</t>
        </is>
      </c>
      <c r="B13" s="21" t="n"/>
      <c r="C13" s="21" t="n"/>
      <c r="D13" s="21" t="n"/>
      <c r="E13" s="25" t="n">
        <v>0.12</v>
      </c>
      <c r="F13" s="23" t="inlineStr">
        <is>
          <t>기준: ATO 퇴직연금 · 2025.7.1 이후(FY25-26 &amp; FY26-27) 12.0% (초과근무 J·K열은 국세청 규정에 따라 연금 대상에서 자동 제외됩니다)</t>
        </is>
      </c>
    </row>
    <row r="16" ht="32" customHeight="1">
      <c r="A16" s="26" t="inlineStr">
        <is>
          <t>주차</t>
        </is>
      </c>
      <c r="B16" s="26" t="inlineStr">
        <is>
          <t>시작일</t>
        </is>
      </c>
      <c r="C16" s="26" t="inlineStr">
        <is>
          <t>종료일</t>
        </is>
      </c>
      <c r="D16" s="26" t="inlineStr">
        <is>
          <t>회계연도</t>
        </is>
      </c>
      <c r="E16" s="26" t="inlineStr">
        <is>
          <t>평일 주간(h)</t>
        </is>
      </c>
      <c r="F16" s="26" t="inlineStr">
        <is>
          <t>평일 밤시간(h)
(E열 중 22~24시)</t>
        </is>
      </c>
      <c r="G16" s="26" t="inlineStr">
        <is>
          <t>토요일(h)</t>
        </is>
      </c>
      <c r="H16" s="26" t="inlineStr">
        <is>
          <t>일요일(h)</t>
        </is>
      </c>
      <c r="I16" s="26" t="inlineStr">
        <is>
          <t>공휴일(h)</t>
        </is>
      </c>
      <c r="J16" s="26" t="inlineStr">
        <is>
          <t>초과 첫2h(h)</t>
        </is>
      </c>
      <c r="K16" s="26" t="inlineStr">
        <is>
          <t>초과 2h후(h)</t>
        </is>
      </c>
      <c r="L16" s="26" t="inlineStr">
        <is>
          <t>기타수당($)</t>
        </is>
      </c>
      <c r="M16" s="26" t="inlineStr">
        <is>
          <t>총 일한시간(h)</t>
        </is>
      </c>
      <c r="N16" s="26" t="inlineStr">
        <is>
          <t>법정 세전총액($)</t>
        </is>
      </c>
      <c r="O16" s="26" t="inlineStr">
        <is>
          <t>실제 받은돈($)
(세전 Gross)</t>
        </is>
      </c>
      <c r="P16" s="26" t="inlineStr">
        <is>
          <t>주별 덜받은급여($)</t>
        </is>
      </c>
      <c r="Q16" s="26" t="inlineStr">
        <is>
          <t>연금대상 OTE($)</t>
        </is>
      </c>
      <c r="R16" s="26" t="inlineStr">
        <is>
          <t>법정 연금(SG)($)</t>
        </is>
      </c>
      <c r="S16" s="26" t="inlineStr">
        <is>
          <t>실제 입금연금($)</t>
        </is>
      </c>
      <c r="T16" s="26" t="inlineStr">
        <is>
          <t>못 받은 연금($)</t>
        </is>
      </c>
      <c r="U16" s="26" t="inlineStr">
        <is>
          <t>증거 메모 (근무표·카톡·구글맵·통장 등)</t>
        </is>
      </c>
    </row>
    <row r="17" ht="20" customHeight="1">
      <c r="A17" s="27" t="n">
        <v>1</v>
      </c>
      <c r="B17" s="28" t="inlineStr">
        <is>
          <t>2026-07-06</t>
        </is>
      </c>
      <c r="C17" s="28" t="inlineStr">
        <is>
          <t>2026-07-12</t>
        </is>
      </c>
      <c r="D17" s="28" t="inlineStr">
        <is>
          <t>FY26-27</t>
        </is>
      </c>
      <c r="E17" s="29" t="n">
        <v>20</v>
      </c>
      <c r="F17" s="29" t="n">
        <v>4</v>
      </c>
      <c r="G17" s="29" t="n">
        <v>8</v>
      </c>
      <c r="H17" s="29" t="n">
        <v>8</v>
      </c>
      <c r="I17" s="29" t="n">
        <v>0</v>
      </c>
      <c r="J17" s="29" t="n">
        <v>2</v>
      </c>
      <c r="K17" s="29" t="n">
        <v>0</v>
      </c>
      <c r="L17" s="24" t="n">
        <v>0</v>
      </c>
      <c r="M17" s="30">
        <f>E17+G17+H17+I17+J17+K17</f>
        <v/>
      </c>
      <c r="N17" s="31">
        <f>ROUND(E17*$E$6+F17*$E$12+G17*$E$7+H17*$E$8+I17*$E$9+J17*$E$10+K17*$E$11+L17,2)</f>
        <v/>
      </c>
      <c r="O17" s="24" t="n">
        <v>950</v>
      </c>
      <c r="P17" s="31">
        <f>IF(M17+O17=0,0,MAX(0,N17-O17))</f>
        <v/>
      </c>
      <c r="Q17" s="31">
        <f>ROUND(E17*$E$6+F17*$E$12+G17*$E$7+H17*$E$8+I17*$E$9,2)</f>
        <v/>
      </c>
      <c r="R17" s="31">
        <f>ROUND(Q17*$E$13,2)</f>
        <v/>
      </c>
      <c r="S17" s="24" t="n">
        <v>0</v>
      </c>
      <c r="T17" s="31">
        <f>IF(Q17+S17=0,0,MAX(0,R17-S17))</f>
        <v/>
      </c>
      <c r="U17" s="6" t="inlineStr">
        <is>
          <t>예시: 주 38시간 일하고 시급 $25만 받음 · 급여명세서 못 받음(s 557C)</t>
        </is>
      </c>
    </row>
    <row r="18" ht="20" customHeight="1">
      <c r="A18" s="27" t="n">
        <v>2</v>
      </c>
      <c r="B18" s="28" t="n"/>
      <c r="C18" s="28" t="n"/>
      <c r="D18" s="28" t="n"/>
      <c r="E18" s="29" t="n"/>
      <c r="F18" s="29" t="n"/>
      <c r="G18" s="29" t="n"/>
      <c r="H18" s="29" t="n"/>
      <c r="I18" s="29" t="n"/>
      <c r="J18" s="29" t="n"/>
      <c r="K18" s="29" t="n"/>
      <c r="L18" s="24" t="n"/>
      <c r="M18" s="30">
        <f>E18+G18+H18+I18+J18+K18</f>
        <v/>
      </c>
      <c r="N18" s="31">
        <f>ROUND(E18*$E$6+F18*$E$12+G18*$E$7+H18*$E$8+I18*$E$9+J18*$E$10+K18*$E$11+L18,2)</f>
        <v/>
      </c>
      <c r="O18" s="24" t="n"/>
      <c r="P18" s="31">
        <f>IF(M18+O18=0,0,MAX(0,N18-O18))</f>
        <v/>
      </c>
      <c r="Q18" s="31">
        <f>ROUND(E18*$E$6+F18*$E$12+G18*$E$7+H18*$E$8+I18*$E$9,2)</f>
        <v/>
      </c>
      <c r="R18" s="31">
        <f>ROUND(Q18*$E$13,2)</f>
        <v/>
      </c>
      <c r="S18" s="24" t="n"/>
      <c r="T18" s="31">
        <f>IF(Q18+S18=0,0,MAX(0,R18-S18))</f>
        <v/>
      </c>
      <c r="U18" s="6" t="n"/>
    </row>
    <row r="19" ht="20" customHeight="1">
      <c r="A19" s="27" t="n">
        <v>3</v>
      </c>
      <c r="B19" s="28" t="n"/>
      <c r="C19" s="28" t="n"/>
      <c r="D19" s="28" t="n"/>
      <c r="E19" s="29" t="n"/>
      <c r="F19" s="29" t="n"/>
      <c r="G19" s="29" t="n"/>
      <c r="H19" s="29" t="n"/>
      <c r="I19" s="29" t="n"/>
      <c r="J19" s="29" t="n"/>
      <c r="K19" s="29" t="n"/>
      <c r="L19" s="24" t="n"/>
      <c r="M19" s="30">
        <f>E19+G19+H19+I19+J19+K19</f>
        <v/>
      </c>
      <c r="N19" s="31">
        <f>ROUND(E19*$E$6+F19*$E$12+G19*$E$7+H19*$E$8+I19*$E$9+J19*$E$10+K19*$E$11+L19,2)</f>
        <v/>
      </c>
      <c r="O19" s="24" t="n"/>
      <c r="P19" s="31">
        <f>IF(M19+O19=0,0,MAX(0,N19-O19))</f>
        <v/>
      </c>
      <c r="Q19" s="31">
        <f>ROUND(E19*$E$6+F19*$E$12+G19*$E$7+H19*$E$8+I19*$E$9,2)</f>
        <v/>
      </c>
      <c r="R19" s="31">
        <f>ROUND(Q19*$E$13,2)</f>
        <v/>
      </c>
      <c r="S19" s="24" t="n"/>
      <c r="T19" s="31">
        <f>IF(Q19+S19=0,0,MAX(0,R19-S19))</f>
        <v/>
      </c>
      <c r="U19" s="6" t="n"/>
    </row>
    <row r="20" ht="20" customHeight="1">
      <c r="A20" s="27" t="n">
        <v>4</v>
      </c>
      <c r="B20" s="28" t="n"/>
      <c r="C20" s="28" t="n"/>
      <c r="D20" s="28" t="n"/>
      <c r="E20" s="29" t="n"/>
      <c r="F20" s="29" t="n"/>
      <c r="G20" s="29" t="n"/>
      <c r="H20" s="29" t="n"/>
      <c r="I20" s="29" t="n"/>
      <c r="J20" s="29" t="n"/>
      <c r="K20" s="29" t="n"/>
      <c r="L20" s="24" t="n"/>
      <c r="M20" s="30">
        <f>E20+G20+H20+I20+J20+K20</f>
        <v/>
      </c>
      <c r="N20" s="31">
        <f>ROUND(E20*$E$6+F20*$E$12+G20*$E$7+H20*$E$8+I20*$E$9+J20*$E$10+K20*$E$11+L20,2)</f>
        <v/>
      </c>
      <c r="O20" s="24" t="n"/>
      <c r="P20" s="31">
        <f>IF(M20+O20=0,0,MAX(0,N20-O20))</f>
        <v/>
      </c>
      <c r="Q20" s="31">
        <f>ROUND(E20*$E$6+F20*$E$12+G20*$E$7+H20*$E$8+I20*$E$9,2)</f>
        <v/>
      </c>
      <c r="R20" s="31">
        <f>ROUND(Q20*$E$13,2)</f>
        <v/>
      </c>
      <c r="S20" s="24" t="n"/>
      <c r="T20" s="31">
        <f>IF(Q20+S20=0,0,MAX(0,R20-S20))</f>
        <v/>
      </c>
      <c r="U20" s="6" t="n"/>
    </row>
    <row r="21" ht="20" customHeight="1">
      <c r="A21" s="27" t="n">
        <v>5</v>
      </c>
      <c r="B21" s="28" t="n"/>
      <c r="C21" s="28" t="n"/>
      <c r="D21" s="28" t="n"/>
      <c r="E21" s="29" t="n"/>
      <c r="F21" s="29" t="n"/>
      <c r="G21" s="29" t="n"/>
      <c r="H21" s="29" t="n"/>
      <c r="I21" s="29" t="n"/>
      <c r="J21" s="29" t="n"/>
      <c r="K21" s="29" t="n"/>
      <c r="L21" s="24" t="n"/>
      <c r="M21" s="30">
        <f>E21+G21+H21+I21+J21+K21</f>
        <v/>
      </c>
      <c r="N21" s="31">
        <f>ROUND(E21*$E$6+F21*$E$12+G21*$E$7+H21*$E$8+I21*$E$9+J21*$E$10+K21*$E$11+L21,2)</f>
        <v/>
      </c>
      <c r="O21" s="24" t="n"/>
      <c r="P21" s="31">
        <f>IF(M21+O21=0,0,MAX(0,N21-O21))</f>
        <v/>
      </c>
      <c r="Q21" s="31">
        <f>ROUND(E21*$E$6+F21*$E$12+G21*$E$7+H21*$E$8+I21*$E$9,2)</f>
        <v/>
      </c>
      <c r="R21" s="31">
        <f>ROUND(Q21*$E$13,2)</f>
        <v/>
      </c>
      <c r="S21" s="24" t="n"/>
      <c r="T21" s="31">
        <f>IF(Q21+S21=0,0,MAX(0,R21-S21))</f>
        <v/>
      </c>
      <c r="U21" s="6" t="n"/>
    </row>
    <row r="22" ht="20" customHeight="1">
      <c r="A22" s="27" t="n">
        <v>6</v>
      </c>
      <c r="B22" s="28" t="n"/>
      <c r="C22" s="28" t="n"/>
      <c r="D22" s="28" t="n"/>
      <c r="E22" s="29" t="n"/>
      <c r="F22" s="29" t="n"/>
      <c r="G22" s="29" t="n"/>
      <c r="H22" s="29" t="n"/>
      <c r="I22" s="29" t="n"/>
      <c r="J22" s="29" t="n"/>
      <c r="K22" s="29" t="n"/>
      <c r="L22" s="24" t="n"/>
      <c r="M22" s="30">
        <f>E22+G22+H22+I22+J22+K22</f>
        <v/>
      </c>
      <c r="N22" s="31">
        <f>ROUND(E22*$E$6+F22*$E$12+G22*$E$7+H22*$E$8+I22*$E$9+J22*$E$10+K22*$E$11+L22,2)</f>
        <v/>
      </c>
      <c r="O22" s="24" t="n"/>
      <c r="P22" s="31">
        <f>IF(M22+O22=0,0,MAX(0,N22-O22))</f>
        <v/>
      </c>
      <c r="Q22" s="31">
        <f>ROUND(E22*$E$6+F22*$E$12+G22*$E$7+H22*$E$8+I22*$E$9,2)</f>
        <v/>
      </c>
      <c r="R22" s="31">
        <f>ROUND(Q22*$E$13,2)</f>
        <v/>
      </c>
      <c r="S22" s="24" t="n"/>
      <c r="T22" s="31">
        <f>IF(Q22+S22=0,0,MAX(0,R22-S22))</f>
        <v/>
      </c>
      <c r="U22" s="6" t="n"/>
    </row>
    <row r="23" ht="20" customHeight="1">
      <c r="A23" s="27" t="n">
        <v>7</v>
      </c>
      <c r="B23" s="28" t="n"/>
      <c r="C23" s="28" t="n"/>
      <c r="D23" s="28" t="n"/>
      <c r="E23" s="29" t="n"/>
      <c r="F23" s="29" t="n"/>
      <c r="G23" s="29" t="n"/>
      <c r="H23" s="29" t="n"/>
      <c r="I23" s="29" t="n"/>
      <c r="J23" s="29" t="n"/>
      <c r="K23" s="29" t="n"/>
      <c r="L23" s="24" t="n"/>
      <c r="M23" s="30">
        <f>E23+G23+H23+I23+J23+K23</f>
        <v/>
      </c>
      <c r="N23" s="31">
        <f>ROUND(E23*$E$6+F23*$E$12+G23*$E$7+H23*$E$8+I23*$E$9+J23*$E$10+K23*$E$11+L23,2)</f>
        <v/>
      </c>
      <c r="O23" s="24" t="n"/>
      <c r="P23" s="31">
        <f>IF(M23+O23=0,0,MAX(0,N23-O23))</f>
        <v/>
      </c>
      <c r="Q23" s="31">
        <f>ROUND(E23*$E$6+F23*$E$12+G23*$E$7+H23*$E$8+I23*$E$9,2)</f>
        <v/>
      </c>
      <c r="R23" s="31">
        <f>ROUND(Q23*$E$13,2)</f>
        <v/>
      </c>
      <c r="S23" s="24" t="n"/>
      <c r="T23" s="31">
        <f>IF(Q23+S23=0,0,MAX(0,R23-S23))</f>
        <v/>
      </c>
      <c r="U23" s="6" t="n"/>
    </row>
    <row r="24" ht="20" customHeight="1">
      <c r="A24" s="27" t="n">
        <v>8</v>
      </c>
      <c r="B24" s="28" t="n"/>
      <c r="C24" s="28" t="n"/>
      <c r="D24" s="28" t="n"/>
      <c r="E24" s="29" t="n"/>
      <c r="F24" s="29" t="n"/>
      <c r="G24" s="29" t="n"/>
      <c r="H24" s="29" t="n"/>
      <c r="I24" s="29" t="n"/>
      <c r="J24" s="29" t="n"/>
      <c r="K24" s="29" t="n"/>
      <c r="L24" s="24" t="n"/>
      <c r="M24" s="30">
        <f>E24+G24+H24+I24+J24+K24</f>
        <v/>
      </c>
      <c r="N24" s="31">
        <f>ROUND(E24*$E$6+F24*$E$12+G24*$E$7+H24*$E$8+I24*$E$9+J24*$E$10+K24*$E$11+L24,2)</f>
        <v/>
      </c>
      <c r="O24" s="24" t="n"/>
      <c r="P24" s="31">
        <f>IF(M24+O24=0,0,MAX(0,N24-O24))</f>
        <v/>
      </c>
      <c r="Q24" s="31">
        <f>ROUND(E24*$E$6+F24*$E$12+G24*$E$7+H24*$E$8+I24*$E$9,2)</f>
        <v/>
      </c>
      <c r="R24" s="31">
        <f>ROUND(Q24*$E$13,2)</f>
        <v/>
      </c>
      <c r="S24" s="24" t="n"/>
      <c r="T24" s="31">
        <f>IF(Q24+S24=0,0,MAX(0,R24-S24))</f>
        <v/>
      </c>
      <c r="U24" s="6" t="n"/>
    </row>
    <row r="25" ht="20" customHeight="1">
      <c r="A25" s="27" t="n">
        <v>9</v>
      </c>
      <c r="B25" s="28" t="n"/>
      <c r="C25" s="28" t="n"/>
      <c r="D25" s="28" t="n"/>
      <c r="E25" s="29" t="n"/>
      <c r="F25" s="29" t="n"/>
      <c r="G25" s="29" t="n"/>
      <c r="H25" s="29" t="n"/>
      <c r="I25" s="29" t="n"/>
      <c r="J25" s="29" t="n"/>
      <c r="K25" s="29" t="n"/>
      <c r="L25" s="24" t="n"/>
      <c r="M25" s="30">
        <f>E25+G25+H25+I25+J25+K25</f>
        <v/>
      </c>
      <c r="N25" s="31">
        <f>ROUND(E25*$E$6+F25*$E$12+G25*$E$7+H25*$E$8+I25*$E$9+J25*$E$10+K25*$E$11+L25,2)</f>
        <v/>
      </c>
      <c r="O25" s="24" t="n"/>
      <c r="P25" s="31">
        <f>IF(M25+O25=0,0,MAX(0,N25-O25))</f>
        <v/>
      </c>
      <c r="Q25" s="31">
        <f>ROUND(E25*$E$6+F25*$E$12+G25*$E$7+H25*$E$8+I25*$E$9,2)</f>
        <v/>
      </c>
      <c r="R25" s="31">
        <f>ROUND(Q25*$E$13,2)</f>
        <v/>
      </c>
      <c r="S25" s="24" t="n"/>
      <c r="T25" s="31">
        <f>IF(Q25+S25=0,0,MAX(0,R25-S25))</f>
        <v/>
      </c>
      <c r="U25" s="6" t="n"/>
    </row>
    <row r="26" ht="20" customHeight="1">
      <c r="A26" s="27" t="n">
        <v>10</v>
      </c>
      <c r="B26" s="28" t="n"/>
      <c r="C26" s="28" t="n"/>
      <c r="D26" s="28" t="n"/>
      <c r="E26" s="29" t="n"/>
      <c r="F26" s="29" t="n"/>
      <c r="G26" s="29" t="n"/>
      <c r="H26" s="29" t="n"/>
      <c r="I26" s="29" t="n"/>
      <c r="J26" s="29" t="n"/>
      <c r="K26" s="29" t="n"/>
      <c r="L26" s="24" t="n"/>
      <c r="M26" s="30">
        <f>E26+G26+H26+I26+J26+K26</f>
        <v/>
      </c>
      <c r="N26" s="31">
        <f>ROUND(E26*$E$6+F26*$E$12+G26*$E$7+H26*$E$8+I26*$E$9+J26*$E$10+K26*$E$11+L26,2)</f>
        <v/>
      </c>
      <c r="O26" s="24" t="n"/>
      <c r="P26" s="31">
        <f>IF(M26+O26=0,0,MAX(0,N26-O26))</f>
        <v/>
      </c>
      <c r="Q26" s="31">
        <f>ROUND(E26*$E$6+F26*$E$12+G26*$E$7+H26*$E$8+I26*$E$9,2)</f>
        <v/>
      </c>
      <c r="R26" s="31">
        <f>ROUND(Q26*$E$13,2)</f>
        <v/>
      </c>
      <c r="S26" s="24" t="n"/>
      <c r="T26" s="31">
        <f>IF(Q26+S26=0,0,MAX(0,R26-S26))</f>
        <v/>
      </c>
      <c r="U26" s="6" t="n"/>
    </row>
    <row r="27" ht="20" customHeight="1">
      <c r="A27" s="27" t="n">
        <v>11</v>
      </c>
      <c r="B27" s="28" t="n"/>
      <c r="C27" s="28" t="n"/>
      <c r="D27" s="28" t="n"/>
      <c r="E27" s="29" t="n"/>
      <c r="F27" s="29" t="n"/>
      <c r="G27" s="29" t="n"/>
      <c r="H27" s="29" t="n"/>
      <c r="I27" s="29" t="n"/>
      <c r="J27" s="29" t="n"/>
      <c r="K27" s="29" t="n"/>
      <c r="L27" s="24" t="n"/>
      <c r="M27" s="30">
        <f>E27+G27+H27+I27+J27+K27</f>
        <v/>
      </c>
      <c r="N27" s="31">
        <f>ROUND(E27*$E$6+F27*$E$12+G27*$E$7+H27*$E$8+I27*$E$9+J27*$E$10+K27*$E$11+L27,2)</f>
        <v/>
      </c>
      <c r="O27" s="24" t="n"/>
      <c r="P27" s="31">
        <f>IF(M27+O27=0,0,MAX(0,N27-O27))</f>
        <v/>
      </c>
      <c r="Q27" s="31">
        <f>ROUND(E27*$E$6+F27*$E$12+G27*$E$7+H27*$E$8+I27*$E$9,2)</f>
        <v/>
      </c>
      <c r="R27" s="31">
        <f>ROUND(Q27*$E$13,2)</f>
        <v/>
      </c>
      <c r="S27" s="24" t="n"/>
      <c r="T27" s="31">
        <f>IF(Q27+S27=0,0,MAX(0,R27-S27))</f>
        <v/>
      </c>
      <c r="U27" s="6" t="n"/>
    </row>
    <row r="28" ht="20" customHeight="1">
      <c r="A28" s="27" t="n">
        <v>12</v>
      </c>
      <c r="B28" s="28" t="n"/>
      <c r="C28" s="28" t="n"/>
      <c r="D28" s="28" t="n"/>
      <c r="E28" s="29" t="n"/>
      <c r="F28" s="29" t="n"/>
      <c r="G28" s="29" t="n"/>
      <c r="H28" s="29" t="n"/>
      <c r="I28" s="29" t="n"/>
      <c r="J28" s="29" t="n"/>
      <c r="K28" s="29" t="n"/>
      <c r="L28" s="24" t="n"/>
      <c r="M28" s="30">
        <f>E28+G28+H28+I28+J28+K28</f>
        <v/>
      </c>
      <c r="N28" s="31">
        <f>ROUND(E28*$E$6+F28*$E$12+G28*$E$7+H28*$E$8+I28*$E$9+J28*$E$10+K28*$E$11+L28,2)</f>
        <v/>
      </c>
      <c r="O28" s="24" t="n"/>
      <c r="P28" s="31">
        <f>IF(M28+O28=0,0,MAX(0,N28-O28))</f>
        <v/>
      </c>
      <c r="Q28" s="31">
        <f>ROUND(E28*$E$6+F28*$E$12+G28*$E$7+H28*$E$8+I28*$E$9,2)</f>
        <v/>
      </c>
      <c r="R28" s="31">
        <f>ROUND(Q28*$E$13,2)</f>
        <v/>
      </c>
      <c r="S28" s="24" t="n"/>
      <c r="T28" s="31">
        <f>IF(Q28+S28=0,0,MAX(0,R28-S28))</f>
        <v/>
      </c>
      <c r="U28" s="6" t="n"/>
    </row>
    <row r="29" ht="20" customHeight="1">
      <c r="A29" s="27" t="n">
        <v>13</v>
      </c>
      <c r="B29" s="28" t="n"/>
      <c r="C29" s="28" t="n"/>
      <c r="D29" s="28" t="n"/>
      <c r="E29" s="29" t="n"/>
      <c r="F29" s="29" t="n"/>
      <c r="G29" s="29" t="n"/>
      <c r="H29" s="29" t="n"/>
      <c r="I29" s="29" t="n"/>
      <c r="J29" s="29" t="n"/>
      <c r="K29" s="29" t="n"/>
      <c r="L29" s="24" t="n"/>
      <c r="M29" s="30">
        <f>E29+G29+H29+I29+J29+K29</f>
        <v/>
      </c>
      <c r="N29" s="31">
        <f>ROUND(E29*$E$6+F29*$E$12+G29*$E$7+H29*$E$8+I29*$E$9+J29*$E$10+K29*$E$11+L29,2)</f>
        <v/>
      </c>
      <c r="O29" s="24" t="n"/>
      <c r="P29" s="31">
        <f>IF(M29+O29=0,0,MAX(0,N29-O29))</f>
        <v/>
      </c>
      <c r="Q29" s="31">
        <f>ROUND(E29*$E$6+F29*$E$12+G29*$E$7+H29*$E$8+I29*$E$9,2)</f>
        <v/>
      </c>
      <c r="R29" s="31">
        <f>ROUND(Q29*$E$13,2)</f>
        <v/>
      </c>
      <c r="S29" s="24" t="n"/>
      <c r="T29" s="31">
        <f>IF(Q29+S29=0,0,MAX(0,R29-S29))</f>
        <v/>
      </c>
      <c r="U29" s="6" t="n"/>
    </row>
    <row r="30" ht="20" customHeight="1">
      <c r="A30" s="27" t="n">
        <v>14</v>
      </c>
      <c r="B30" s="28" t="n"/>
      <c r="C30" s="28" t="n"/>
      <c r="D30" s="28" t="n"/>
      <c r="E30" s="29" t="n"/>
      <c r="F30" s="29" t="n"/>
      <c r="G30" s="29" t="n"/>
      <c r="H30" s="29" t="n"/>
      <c r="I30" s="29" t="n"/>
      <c r="J30" s="29" t="n"/>
      <c r="K30" s="29" t="n"/>
      <c r="L30" s="24" t="n"/>
      <c r="M30" s="30">
        <f>E30+G30+H30+I30+J30+K30</f>
        <v/>
      </c>
      <c r="N30" s="31">
        <f>ROUND(E30*$E$6+F30*$E$12+G30*$E$7+H30*$E$8+I30*$E$9+J30*$E$10+K30*$E$11+L30,2)</f>
        <v/>
      </c>
      <c r="O30" s="24" t="n"/>
      <c r="P30" s="31">
        <f>IF(M30+O30=0,0,MAX(0,N30-O30))</f>
        <v/>
      </c>
      <c r="Q30" s="31">
        <f>ROUND(E30*$E$6+F30*$E$12+G30*$E$7+H30*$E$8+I30*$E$9,2)</f>
        <v/>
      </c>
      <c r="R30" s="31">
        <f>ROUND(Q30*$E$13,2)</f>
        <v/>
      </c>
      <c r="S30" s="24" t="n"/>
      <c r="T30" s="31">
        <f>IF(Q30+S30=0,0,MAX(0,R30-S30))</f>
        <v/>
      </c>
      <c r="U30" s="6" t="n"/>
    </row>
    <row r="31" ht="20" customHeight="1">
      <c r="A31" s="27" t="n">
        <v>15</v>
      </c>
      <c r="B31" s="28" t="n"/>
      <c r="C31" s="28" t="n"/>
      <c r="D31" s="28" t="n"/>
      <c r="E31" s="29" t="n"/>
      <c r="F31" s="29" t="n"/>
      <c r="G31" s="29" t="n"/>
      <c r="H31" s="29" t="n"/>
      <c r="I31" s="29" t="n"/>
      <c r="J31" s="29" t="n"/>
      <c r="K31" s="29" t="n"/>
      <c r="L31" s="24" t="n"/>
      <c r="M31" s="30">
        <f>E31+G31+H31+I31+J31+K31</f>
        <v/>
      </c>
      <c r="N31" s="31">
        <f>ROUND(E31*$E$6+F31*$E$12+G31*$E$7+H31*$E$8+I31*$E$9+J31*$E$10+K31*$E$11+L31,2)</f>
        <v/>
      </c>
      <c r="O31" s="24" t="n"/>
      <c r="P31" s="31">
        <f>IF(M31+O31=0,0,MAX(0,N31-O31))</f>
        <v/>
      </c>
      <c r="Q31" s="31">
        <f>ROUND(E31*$E$6+F31*$E$12+G31*$E$7+H31*$E$8+I31*$E$9,2)</f>
        <v/>
      </c>
      <c r="R31" s="31">
        <f>ROUND(Q31*$E$13,2)</f>
        <v/>
      </c>
      <c r="S31" s="24" t="n"/>
      <c r="T31" s="31">
        <f>IF(Q31+S31=0,0,MAX(0,R31-S31))</f>
        <v/>
      </c>
      <c r="U31" s="6" t="n"/>
    </row>
    <row r="32" ht="20" customHeight="1">
      <c r="A32" s="27" t="n">
        <v>16</v>
      </c>
      <c r="B32" s="28" t="n"/>
      <c r="C32" s="28" t="n"/>
      <c r="D32" s="28" t="n"/>
      <c r="E32" s="29" t="n"/>
      <c r="F32" s="29" t="n"/>
      <c r="G32" s="29" t="n"/>
      <c r="H32" s="29" t="n"/>
      <c r="I32" s="29" t="n"/>
      <c r="J32" s="29" t="n"/>
      <c r="K32" s="29" t="n"/>
      <c r="L32" s="24" t="n"/>
      <c r="M32" s="30">
        <f>E32+G32+H32+I32+J32+K32</f>
        <v/>
      </c>
      <c r="N32" s="31">
        <f>ROUND(E32*$E$6+F32*$E$12+G32*$E$7+H32*$E$8+I32*$E$9+J32*$E$10+K32*$E$11+L32,2)</f>
        <v/>
      </c>
      <c r="O32" s="24" t="n"/>
      <c r="P32" s="31">
        <f>IF(M32+O32=0,0,MAX(0,N32-O32))</f>
        <v/>
      </c>
      <c r="Q32" s="31">
        <f>ROUND(E32*$E$6+F32*$E$12+G32*$E$7+H32*$E$8+I32*$E$9,2)</f>
        <v/>
      </c>
      <c r="R32" s="31">
        <f>ROUND(Q32*$E$13,2)</f>
        <v/>
      </c>
      <c r="S32" s="24" t="n"/>
      <c r="T32" s="31">
        <f>IF(Q32+S32=0,0,MAX(0,R32-S32))</f>
        <v/>
      </c>
      <c r="U32" s="6" t="n"/>
    </row>
    <row r="33" ht="20" customHeight="1">
      <c r="A33" s="27" t="n">
        <v>17</v>
      </c>
      <c r="B33" s="28" t="n"/>
      <c r="C33" s="28" t="n"/>
      <c r="D33" s="28" t="n"/>
      <c r="E33" s="29" t="n"/>
      <c r="F33" s="29" t="n"/>
      <c r="G33" s="29" t="n"/>
      <c r="H33" s="29" t="n"/>
      <c r="I33" s="29" t="n"/>
      <c r="J33" s="29" t="n"/>
      <c r="K33" s="29" t="n"/>
      <c r="L33" s="24" t="n"/>
      <c r="M33" s="30">
        <f>E33+G33+H33+I33+J33+K33</f>
        <v/>
      </c>
      <c r="N33" s="31">
        <f>ROUND(E33*$E$6+F33*$E$12+G33*$E$7+H33*$E$8+I33*$E$9+J33*$E$10+K33*$E$11+L33,2)</f>
        <v/>
      </c>
      <c r="O33" s="24" t="n"/>
      <c r="P33" s="31">
        <f>IF(M33+O33=0,0,MAX(0,N33-O33))</f>
        <v/>
      </c>
      <c r="Q33" s="31">
        <f>ROUND(E33*$E$6+F33*$E$12+G33*$E$7+H33*$E$8+I33*$E$9,2)</f>
        <v/>
      </c>
      <c r="R33" s="31">
        <f>ROUND(Q33*$E$13,2)</f>
        <v/>
      </c>
      <c r="S33" s="24" t="n"/>
      <c r="T33" s="31">
        <f>IF(Q33+S33=0,0,MAX(0,R33-S33))</f>
        <v/>
      </c>
      <c r="U33" s="6" t="n"/>
    </row>
    <row r="34" ht="20" customHeight="1">
      <c r="A34" s="27" t="n">
        <v>18</v>
      </c>
      <c r="B34" s="28" t="n"/>
      <c r="C34" s="28" t="n"/>
      <c r="D34" s="28" t="n"/>
      <c r="E34" s="29" t="n"/>
      <c r="F34" s="29" t="n"/>
      <c r="G34" s="29" t="n"/>
      <c r="H34" s="29" t="n"/>
      <c r="I34" s="29" t="n"/>
      <c r="J34" s="29" t="n"/>
      <c r="K34" s="29" t="n"/>
      <c r="L34" s="24" t="n"/>
      <c r="M34" s="30">
        <f>E34+G34+H34+I34+J34+K34</f>
        <v/>
      </c>
      <c r="N34" s="31">
        <f>ROUND(E34*$E$6+F34*$E$12+G34*$E$7+H34*$E$8+I34*$E$9+J34*$E$10+K34*$E$11+L34,2)</f>
        <v/>
      </c>
      <c r="O34" s="24" t="n"/>
      <c r="P34" s="31">
        <f>IF(M34+O34=0,0,MAX(0,N34-O34))</f>
        <v/>
      </c>
      <c r="Q34" s="31">
        <f>ROUND(E34*$E$6+F34*$E$12+G34*$E$7+H34*$E$8+I34*$E$9,2)</f>
        <v/>
      </c>
      <c r="R34" s="31">
        <f>ROUND(Q34*$E$13,2)</f>
        <v/>
      </c>
      <c r="S34" s="24" t="n"/>
      <c r="T34" s="31">
        <f>IF(Q34+S34=0,0,MAX(0,R34-S34))</f>
        <v/>
      </c>
      <c r="U34" s="6" t="n"/>
    </row>
    <row r="35" ht="20" customHeight="1">
      <c r="A35" s="27" t="n">
        <v>19</v>
      </c>
      <c r="B35" s="28" t="n"/>
      <c r="C35" s="28" t="n"/>
      <c r="D35" s="28" t="n"/>
      <c r="E35" s="29" t="n"/>
      <c r="F35" s="29" t="n"/>
      <c r="G35" s="29" t="n"/>
      <c r="H35" s="29" t="n"/>
      <c r="I35" s="29" t="n"/>
      <c r="J35" s="29" t="n"/>
      <c r="K35" s="29" t="n"/>
      <c r="L35" s="24" t="n"/>
      <c r="M35" s="30">
        <f>E35+G35+H35+I35+J35+K35</f>
        <v/>
      </c>
      <c r="N35" s="31">
        <f>ROUND(E35*$E$6+F35*$E$12+G35*$E$7+H35*$E$8+I35*$E$9+J35*$E$10+K35*$E$11+L35,2)</f>
        <v/>
      </c>
      <c r="O35" s="24" t="n"/>
      <c r="P35" s="31">
        <f>IF(M35+O35=0,0,MAX(0,N35-O35))</f>
        <v/>
      </c>
      <c r="Q35" s="31">
        <f>ROUND(E35*$E$6+F35*$E$12+G35*$E$7+H35*$E$8+I35*$E$9,2)</f>
        <v/>
      </c>
      <c r="R35" s="31">
        <f>ROUND(Q35*$E$13,2)</f>
        <v/>
      </c>
      <c r="S35" s="24" t="n"/>
      <c r="T35" s="31">
        <f>IF(Q35+S35=0,0,MAX(0,R35-S35))</f>
        <v/>
      </c>
      <c r="U35" s="6" t="n"/>
    </row>
    <row r="36" ht="20" customHeight="1">
      <c r="A36" s="27" t="n">
        <v>20</v>
      </c>
      <c r="B36" s="28" t="n"/>
      <c r="C36" s="28" t="n"/>
      <c r="D36" s="28" t="n"/>
      <c r="E36" s="29" t="n"/>
      <c r="F36" s="29" t="n"/>
      <c r="G36" s="29" t="n"/>
      <c r="H36" s="29" t="n"/>
      <c r="I36" s="29" t="n"/>
      <c r="J36" s="29" t="n"/>
      <c r="K36" s="29" t="n"/>
      <c r="L36" s="24" t="n"/>
      <c r="M36" s="30">
        <f>E36+G36+H36+I36+J36+K36</f>
        <v/>
      </c>
      <c r="N36" s="31">
        <f>ROUND(E36*$E$6+F36*$E$12+G36*$E$7+H36*$E$8+I36*$E$9+J36*$E$10+K36*$E$11+L36,2)</f>
        <v/>
      </c>
      <c r="O36" s="24" t="n"/>
      <c r="P36" s="31">
        <f>IF(M36+O36=0,0,MAX(0,N36-O36))</f>
        <v/>
      </c>
      <c r="Q36" s="31">
        <f>ROUND(E36*$E$6+F36*$E$12+G36*$E$7+H36*$E$8+I36*$E$9,2)</f>
        <v/>
      </c>
      <c r="R36" s="31">
        <f>ROUND(Q36*$E$13,2)</f>
        <v/>
      </c>
      <c r="S36" s="24" t="n"/>
      <c r="T36" s="31">
        <f>IF(Q36+S36=0,0,MAX(0,R36-S36))</f>
        <v/>
      </c>
      <c r="U36" s="6" t="n"/>
    </row>
    <row r="37" ht="20" customHeight="1">
      <c r="A37" s="27" t="n">
        <v>21</v>
      </c>
      <c r="B37" s="28" t="n"/>
      <c r="C37" s="28" t="n"/>
      <c r="D37" s="28" t="n"/>
      <c r="E37" s="29" t="n"/>
      <c r="F37" s="29" t="n"/>
      <c r="G37" s="29" t="n"/>
      <c r="H37" s="29" t="n"/>
      <c r="I37" s="29" t="n"/>
      <c r="J37" s="29" t="n"/>
      <c r="K37" s="29" t="n"/>
      <c r="L37" s="24" t="n"/>
      <c r="M37" s="30">
        <f>E37+G37+H37+I37+J37+K37</f>
        <v/>
      </c>
      <c r="N37" s="31">
        <f>ROUND(E37*$E$6+F37*$E$12+G37*$E$7+H37*$E$8+I37*$E$9+J37*$E$10+K37*$E$11+L37,2)</f>
        <v/>
      </c>
      <c r="O37" s="24" t="n"/>
      <c r="P37" s="31">
        <f>IF(M37+O37=0,0,MAX(0,N37-O37))</f>
        <v/>
      </c>
      <c r="Q37" s="31">
        <f>ROUND(E37*$E$6+F37*$E$12+G37*$E$7+H37*$E$8+I37*$E$9,2)</f>
        <v/>
      </c>
      <c r="R37" s="31">
        <f>ROUND(Q37*$E$13,2)</f>
        <v/>
      </c>
      <c r="S37" s="24" t="n"/>
      <c r="T37" s="31">
        <f>IF(Q37+S37=0,0,MAX(0,R37-S37))</f>
        <v/>
      </c>
      <c r="U37" s="6" t="n"/>
    </row>
    <row r="38" ht="20" customHeight="1">
      <c r="A38" s="27" t="n">
        <v>22</v>
      </c>
      <c r="B38" s="28" t="n"/>
      <c r="C38" s="28" t="n"/>
      <c r="D38" s="28" t="n"/>
      <c r="E38" s="29" t="n"/>
      <c r="F38" s="29" t="n"/>
      <c r="G38" s="29" t="n"/>
      <c r="H38" s="29" t="n"/>
      <c r="I38" s="29" t="n"/>
      <c r="J38" s="29" t="n"/>
      <c r="K38" s="29" t="n"/>
      <c r="L38" s="24" t="n"/>
      <c r="M38" s="30">
        <f>E38+G38+H38+I38+J38+K38</f>
        <v/>
      </c>
      <c r="N38" s="31">
        <f>ROUND(E38*$E$6+F38*$E$12+G38*$E$7+H38*$E$8+I38*$E$9+J38*$E$10+K38*$E$11+L38,2)</f>
        <v/>
      </c>
      <c r="O38" s="24" t="n"/>
      <c r="P38" s="31">
        <f>IF(M38+O38=0,0,MAX(0,N38-O38))</f>
        <v/>
      </c>
      <c r="Q38" s="31">
        <f>ROUND(E38*$E$6+F38*$E$12+G38*$E$7+H38*$E$8+I38*$E$9,2)</f>
        <v/>
      </c>
      <c r="R38" s="31">
        <f>ROUND(Q38*$E$13,2)</f>
        <v/>
      </c>
      <c r="S38" s="24" t="n"/>
      <c r="T38" s="31">
        <f>IF(Q38+S38=0,0,MAX(0,R38-S38))</f>
        <v/>
      </c>
      <c r="U38" s="6" t="n"/>
    </row>
    <row r="39" ht="20" customHeight="1">
      <c r="A39" s="27" t="n">
        <v>23</v>
      </c>
      <c r="B39" s="28" t="n"/>
      <c r="C39" s="28" t="n"/>
      <c r="D39" s="28" t="n"/>
      <c r="E39" s="29" t="n"/>
      <c r="F39" s="29" t="n"/>
      <c r="G39" s="29" t="n"/>
      <c r="H39" s="29" t="n"/>
      <c r="I39" s="29" t="n"/>
      <c r="J39" s="29" t="n"/>
      <c r="K39" s="29" t="n"/>
      <c r="L39" s="24" t="n"/>
      <c r="M39" s="30">
        <f>E39+G39+H39+I39+J39+K39</f>
        <v/>
      </c>
      <c r="N39" s="31">
        <f>ROUND(E39*$E$6+F39*$E$12+G39*$E$7+H39*$E$8+I39*$E$9+J39*$E$10+K39*$E$11+L39,2)</f>
        <v/>
      </c>
      <c r="O39" s="24" t="n"/>
      <c r="P39" s="31">
        <f>IF(M39+O39=0,0,MAX(0,N39-O39))</f>
        <v/>
      </c>
      <c r="Q39" s="31">
        <f>ROUND(E39*$E$6+F39*$E$12+G39*$E$7+H39*$E$8+I39*$E$9,2)</f>
        <v/>
      </c>
      <c r="R39" s="31">
        <f>ROUND(Q39*$E$13,2)</f>
        <v/>
      </c>
      <c r="S39" s="24" t="n"/>
      <c r="T39" s="31">
        <f>IF(Q39+S39=0,0,MAX(0,R39-S39))</f>
        <v/>
      </c>
      <c r="U39" s="6" t="n"/>
    </row>
    <row r="40" ht="20" customHeight="1">
      <c r="A40" s="27" t="n">
        <v>24</v>
      </c>
      <c r="B40" s="28" t="n"/>
      <c r="C40" s="28" t="n"/>
      <c r="D40" s="28" t="n"/>
      <c r="E40" s="29" t="n"/>
      <c r="F40" s="29" t="n"/>
      <c r="G40" s="29" t="n"/>
      <c r="H40" s="29" t="n"/>
      <c r="I40" s="29" t="n"/>
      <c r="J40" s="29" t="n"/>
      <c r="K40" s="29" t="n"/>
      <c r="L40" s="24" t="n"/>
      <c r="M40" s="30">
        <f>E40+G40+H40+I40+J40+K40</f>
        <v/>
      </c>
      <c r="N40" s="31">
        <f>ROUND(E40*$E$6+F40*$E$12+G40*$E$7+H40*$E$8+I40*$E$9+J40*$E$10+K40*$E$11+L40,2)</f>
        <v/>
      </c>
      <c r="O40" s="24" t="n"/>
      <c r="P40" s="31">
        <f>IF(M40+O40=0,0,MAX(0,N40-O40))</f>
        <v/>
      </c>
      <c r="Q40" s="31">
        <f>ROUND(E40*$E$6+F40*$E$12+G40*$E$7+H40*$E$8+I40*$E$9,2)</f>
        <v/>
      </c>
      <c r="R40" s="31">
        <f>ROUND(Q40*$E$13,2)</f>
        <v/>
      </c>
      <c r="S40" s="24" t="n"/>
      <c r="T40" s="31">
        <f>IF(Q40+S40=0,0,MAX(0,R40-S40))</f>
        <v/>
      </c>
      <c r="U40" s="6" t="n"/>
    </row>
    <row r="41" ht="20" customHeight="1">
      <c r="A41" s="27" t="n">
        <v>25</v>
      </c>
      <c r="B41" s="28" t="n"/>
      <c r="C41" s="28" t="n"/>
      <c r="D41" s="28" t="n"/>
      <c r="E41" s="29" t="n"/>
      <c r="F41" s="29" t="n"/>
      <c r="G41" s="29" t="n"/>
      <c r="H41" s="29" t="n"/>
      <c r="I41" s="29" t="n"/>
      <c r="J41" s="29" t="n"/>
      <c r="K41" s="29" t="n"/>
      <c r="L41" s="24" t="n"/>
      <c r="M41" s="30">
        <f>E41+G41+H41+I41+J41+K41</f>
        <v/>
      </c>
      <c r="N41" s="31">
        <f>ROUND(E41*$E$6+F41*$E$12+G41*$E$7+H41*$E$8+I41*$E$9+J41*$E$10+K41*$E$11+L41,2)</f>
        <v/>
      </c>
      <c r="O41" s="24" t="n"/>
      <c r="P41" s="31">
        <f>IF(M41+O41=0,0,MAX(0,N41-O41))</f>
        <v/>
      </c>
      <c r="Q41" s="31">
        <f>ROUND(E41*$E$6+F41*$E$12+G41*$E$7+H41*$E$8+I41*$E$9,2)</f>
        <v/>
      </c>
      <c r="R41" s="31">
        <f>ROUND(Q41*$E$13,2)</f>
        <v/>
      </c>
      <c r="S41" s="24" t="n"/>
      <c r="T41" s="31">
        <f>IF(Q41+S41=0,0,MAX(0,R41-S41))</f>
        <v/>
      </c>
      <c r="U41" s="6" t="n"/>
    </row>
    <row r="42" ht="20" customHeight="1">
      <c r="A42" s="27" t="n">
        <v>26</v>
      </c>
      <c r="B42" s="28" t="n"/>
      <c r="C42" s="28" t="n"/>
      <c r="D42" s="28" t="n"/>
      <c r="E42" s="29" t="n"/>
      <c r="F42" s="29" t="n"/>
      <c r="G42" s="29" t="n"/>
      <c r="H42" s="29" t="n"/>
      <c r="I42" s="29" t="n"/>
      <c r="J42" s="29" t="n"/>
      <c r="K42" s="29" t="n"/>
      <c r="L42" s="24" t="n"/>
      <c r="M42" s="30">
        <f>E42+G42+H42+I42+J42+K42</f>
        <v/>
      </c>
      <c r="N42" s="31">
        <f>ROUND(E42*$E$6+F42*$E$12+G42*$E$7+H42*$E$8+I42*$E$9+J42*$E$10+K42*$E$11+L42,2)</f>
        <v/>
      </c>
      <c r="O42" s="24" t="n"/>
      <c r="P42" s="31">
        <f>IF(M42+O42=0,0,MAX(0,N42-O42))</f>
        <v/>
      </c>
      <c r="Q42" s="31">
        <f>ROUND(E42*$E$6+F42*$E$12+G42*$E$7+H42*$E$8+I42*$E$9,2)</f>
        <v/>
      </c>
      <c r="R42" s="31">
        <f>ROUND(Q42*$E$13,2)</f>
        <v/>
      </c>
      <c r="S42" s="24" t="n"/>
      <c r="T42" s="31">
        <f>IF(Q42+S42=0,0,MAX(0,R42-S42))</f>
        <v/>
      </c>
      <c r="U42" s="6" t="n"/>
    </row>
    <row r="43" ht="20" customHeight="1">
      <c r="A43" s="27" t="n">
        <v>27</v>
      </c>
      <c r="B43" s="28" t="n"/>
      <c r="C43" s="28" t="n"/>
      <c r="D43" s="28" t="n"/>
      <c r="E43" s="29" t="n"/>
      <c r="F43" s="29" t="n"/>
      <c r="G43" s="29" t="n"/>
      <c r="H43" s="29" t="n"/>
      <c r="I43" s="29" t="n"/>
      <c r="J43" s="29" t="n"/>
      <c r="K43" s="29" t="n"/>
      <c r="L43" s="24" t="n"/>
      <c r="M43" s="30">
        <f>E43+G43+H43+I43+J43+K43</f>
        <v/>
      </c>
      <c r="N43" s="31">
        <f>ROUND(E43*$E$6+F43*$E$12+G43*$E$7+H43*$E$8+I43*$E$9+J43*$E$10+K43*$E$11+L43,2)</f>
        <v/>
      </c>
      <c r="O43" s="24" t="n"/>
      <c r="P43" s="31">
        <f>IF(M43+O43=0,0,MAX(0,N43-O43))</f>
        <v/>
      </c>
      <c r="Q43" s="31">
        <f>ROUND(E43*$E$6+F43*$E$12+G43*$E$7+H43*$E$8+I43*$E$9,2)</f>
        <v/>
      </c>
      <c r="R43" s="31">
        <f>ROUND(Q43*$E$13,2)</f>
        <v/>
      </c>
      <c r="S43" s="24" t="n"/>
      <c r="T43" s="31">
        <f>IF(Q43+S43=0,0,MAX(0,R43-S43))</f>
        <v/>
      </c>
      <c r="U43" s="6" t="n"/>
    </row>
    <row r="44" ht="20" customHeight="1">
      <c r="A44" s="27" t="n">
        <v>28</v>
      </c>
      <c r="B44" s="28" t="n"/>
      <c r="C44" s="28" t="n"/>
      <c r="D44" s="28" t="n"/>
      <c r="E44" s="29" t="n"/>
      <c r="F44" s="29" t="n"/>
      <c r="G44" s="29" t="n"/>
      <c r="H44" s="29" t="n"/>
      <c r="I44" s="29" t="n"/>
      <c r="J44" s="29" t="n"/>
      <c r="K44" s="29" t="n"/>
      <c r="L44" s="24" t="n"/>
      <c r="M44" s="30">
        <f>E44+G44+H44+I44+J44+K44</f>
        <v/>
      </c>
      <c r="N44" s="31">
        <f>ROUND(E44*$E$6+F44*$E$12+G44*$E$7+H44*$E$8+I44*$E$9+J44*$E$10+K44*$E$11+L44,2)</f>
        <v/>
      </c>
      <c r="O44" s="24" t="n"/>
      <c r="P44" s="31">
        <f>IF(M44+O44=0,0,MAX(0,N44-O44))</f>
        <v/>
      </c>
      <c r="Q44" s="31">
        <f>ROUND(E44*$E$6+F44*$E$12+G44*$E$7+H44*$E$8+I44*$E$9,2)</f>
        <v/>
      </c>
      <c r="R44" s="31">
        <f>ROUND(Q44*$E$13,2)</f>
        <v/>
      </c>
      <c r="S44" s="24" t="n"/>
      <c r="T44" s="31">
        <f>IF(Q44+S44=0,0,MAX(0,R44-S44))</f>
        <v/>
      </c>
      <c r="U44" s="6" t="n"/>
    </row>
    <row r="45" ht="20" customHeight="1">
      <c r="A45" s="27" t="n">
        <v>29</v>
      </c>
      <c r="B45" s="28" t="n"/>
      <c r="C45" s="28" t="n"/>
      <c r="D45" s="28" t="n"/>
      <c r="E45" s="29" t="n"/>
      <c r="F45" s="29" t="n"/>
      <c r="G45" s="29" t="n"/>
      <c r="H45" s="29" t="n"/>
      <c r="I45" s="29" t="n"/>
      <c r="J45" s="29" t="n"/>
      <c r="K45" s="29" t="n"/>
      <c r="L45" s="24" t="n"/>
      <c r="M45" s="30">
        <f>E45+G45+H45+I45+J45+K45</f>
        <v/>
      </c>
      <c r="N45" s="31">
        <f>ROUND(E45*$E$6+F45*$E$12+G45*$E$7+H45*$E$8+I45*$E$9+J45*$E$10+K45*$E$11+L45,2)</f>
        <v/>
      </c>
      <c r="O45" s="24" t="n"/>
      <c r="P45" s="31">
        <f>IF(M45+O45=0,0,MAX(0,N45-O45))</f>
        <v/>
      </c>
      <c r="Q45" s="31">
        <f>ROUND(E45*$E$6+F45*$E$12+G45*$E$7+H45*$E$8+I45*$E$9,2)</f>
        <v/>
      </c>
      <c r="R45" s="31">
        <f>ROUND(Q45*$E$13,2)</f>
        <v/>
      </c>
      <c r="S45" s="24" t="n"/>
      <c r="T45" s="31">
        <f>IF(Q45+S45=0,0,MAX(0,R45-S45))</f>
        <v/>
      </c>
      <c r="U45" s="6" t="n"/>
    </row>
    <row r="46" ht="20" customHeight="1">
      <c r="A46" s="27" t="n">
        <v>30</v>
      </c>
      <c r="B46" s="28" t="n"/>
      <c r="C46" s="28" t="n"/>
      <c r="D46" s="28" t="n"/>
      <c r="E46" s="29" t="n"/>
      <c r="F46" s="29" t="n"/>
      <c r="G46" s="29" t="n"/>
      <c r="H46" s="29" t="n"/>
      <c r="I46" s="29" t="n"/>
      <c r="J46" s="29" t="n"/>
      <c r="K46" s="29" t="n"/>
      <c r="L46" s="24" t="n"/>
      <c r="M46" s="30">
        <f>E46+G46+H46+I46+J46+K46</f>
        <v/>
      </c>
      <c r="N46" s="31">
        <f>ROUND(E46*$E$6+F46*$E$12+G46*$E$7+H46*$E$8+I46*$E$9+J46*$E$10+K46*$E$11+L46,2)</f>
        <v/>
      </c>
      <c r="O46" s="24" t="n"/>
      <c r="P46" s="31">
        <f>IF(M46+O46=0,0,MAX(0,N46-O46))</f>
        <v/>
      </c>
      <c r="Q46" s="31">
        <f>ROUND(E46*$E$6+F46*$E$12+G46*$E$7+H46*$E$8+I46*$E$9,2)</f>
        <v/>
      </c>
      <c r="R46" s="31">
        <f>ROUND(Q46*$E$13,2)</f>
        <v/>
      </c>
      <c r="S46" s="24" t="n"/>
      <c r="T46" s="31">
        <f>IF(Q46+S46=0,0,MAX(0,R46-S46))</f>
        <v/>
      </c>
      <c r="U46" s="6" t="n"/>
    </row>
    <row r="47" ht="24" customHeight="1">
      <c r="A47" s="32" t="inlineStr">
        <is>
          <t>합계 (TOTALS)</t>
        </is>
      </c>
      <c r="B47" s="33" t="n"/>
      <c r="C47" s="33" t="n"/>
      <c r="D47" s="33" t="n"/>
      <c r="E47" s="34">
        <f>SUM(E17:E46)</f>
        <v/>
      </c>
      <c r="F47" s="34">
        <f>SUM(F17:F46)</f>
        <v/>
      </c>
      <c r="G47" s="34">
        <f>SUM(G17:G46)</f>
        <v/>
      </c>
      <c r="H47" s="34">
        <f>SUM(H17:H46)</f>
        <v/>
      </c>
      <c r="I47" s="34">
        <f>SUM(I17:I46)</f>
        <v/>
      </c>
      <c r="J47" s="34">
        <f>SUM(J17:J46)</f>
        <v/>
      </c>
      <c r="K47" s="34">
        <f>SUM(K17:K46)</f>
        <v/>
      </c>
      <c r="L47" s="35">
        <f>SUM(L17:L46)</f>
        <v/>
      </c>
      <c r="M47" s="34">
        <f>SUM(M17:M46)</f>
        <v/>
      </c>
      <c r="N47" s="35">
        <f>SUM(N17:N46)</f>
        <v/>
      </c>
      <c r="O47" s="35">
        <f>SUM(O17:O46)</f>
        <v/>
      </c>
      <c r="P47" s="35">
        <f>SUM(P17:P46)</f>
        <v/>
      </c>
      <c r="Q47" s="35">
        <f>SUM(Q17:Q46)</f>
        <v/>
      </c>
      <c r="R47" s="35">
        <f>SUM(R17:R46)</f>
        <v/>
      </c>
      <c r="S47" s="35">
        <f>SUM(S17:S46)</f>
        <v/>
      </c>
      <c r="T47" s="35">
        <f>SUM(T17:T46)</f>
        <v/>
      </c>
      <c r="U47" s="33" t="n"/>
    </row>
    <row r="49" ht="22" customHeight="1">
      <c r="A49" s="11" t="inlineStr">
        <is>
          <t>청구 총금액 요약 및 연방순회·가족법원(FCFCOA) 소액청구(s 548) 자동 확인</t>
        </is>
      </c>
    </row>
    <row r="50" ht="22" customHeight="1">
      <c r="A50" s="20" t="inlineStr">
        <is>
          <t>A. 주별 미지급 급여·주말·초과수당 합계 (02번 시트 합계)</t>
        </is>
      </c>
      <c r="B50" s="21" t="n"/>
      <c r="C50" s="21" t="n"/>
      <c r="D50" s="21" t="n"/>
      <c r="E50" s="21" t="n"/>
      <c r="F50" s="31">
        <f>P47</f>
        <v/>
      </c>
    </row>
    <row r="51" ht="22" customHeight="1">
      <c r="A51" s="20" t="inlineStr">
        <is>
          <t>B. 미지급 연차·해고예고·정리해고 수당 합계 (03번 시트 자동연동)</t>
        </is>
      </c>
      <c r="B51" s="21" t="n"/>
      <c r="C51" s="21" t="n"/>
      <c r="D51" s="21" t="n"/>
      <c r="E51" s="21" t="n"/>
      <c r="F51" s="36">
        <f>03_연차_해고예고_정산!E18</f>
        <v/>
      </c>
    </row>
    <row r="52" ht="22" customHeight="1">
      <c r="A52" s="20" t="inlineStr">
        <is>
          <t>C. 미지급 법정 퇴직연금(SG) 합계 (Fair Work Act s 116B NES)</t>
        </is>
      </c>
      <c r="B52" s="21" t="n"/>
      <c r="C52" s="21" t="n"/>
      <c r="D52" s="21" t="n"/>
      <c r="E52" s="21" t="n"/>
      <c r="F52" s="31">
        <f>T47</f>
        <v/>
      </c>
    </row>
    <row r="53" ht="22" customHeight="1">
      <c r="A53" s="37" t="inlineStr">
        <is>
          <t>총 청구 원금 합계 (A + B + C · 이자 별도)</t>
        </is>
      </c>
      <c r="B53" s="21" t="n"/>
      <c r="C53" s="21" t="n"/>
      <c r="D53" s="21" t="n"/>
      <c r="E53" s="21" t="n"/>
      <c r="F53" s="35">
        <f>SUM(F50:F52)</f>
        <v/>
      </c>
    </row>
    <row r="54" ht="22" customHeight="1">
      <c r="A54" s="20" t="inlineStr">
        <is>
          <t>연방순회·가족법원(FCFCOA) 소액청구(s 548, $100,000 이하) 가능 여부</t>
        </is>
      </c>
      <c r="B54" s="21" t="n"/>
      <c r="C54" s="21" t="n"/>
      <c r="D54" s="21" t="n"/>
      <c r="E54" s="21" t="n"/>
      <c r="F54" s="9">
        <f>IF(F53&lt;=100000,"적격: Originating Application (Fair Work Div) + Form 5 소액청구 가능 (&lt;= $100,000)","한도 초과(&gt;$100,000): 일반 연방법원 소송 트랙 검토 필요")</f>
        <v/>
      </c>
      <c r="G54" s="21" t="n"/>
      <c r="H54" s="21" t="n"/>
      <c r="I54" s="21" t="n"/>
      <c r="J54" s="21" t="n"/>
      <c r="K54" s="21" t="n"/>
      <c r="L54" s="21" t="n"/>
    </row>
    <row r="55" ht="22" customHeight="1">
      <c r="A55" s="20" t="inlineStr">
        <is>
          <t>예상 연방순회·가족법원(FCFCOA) 접수 수수료 (2026.7.1 개인 기준, 감면 별도)</t>
        </is>
      </c>
      <c r="B55" s="21" t="n"/>
      <c r="C55" s="21" t="n"/>
      <c r="D55" s="21" t="n"/>
      <c r="E55" s="21" t="n"/>
      <c r="F55" s="31">
        <f>IF(F53=0,0,IF(F53&lt;10000,310,IF(F53&lt;=50000,500,IF(F53&lt;=100000,585,870))))</f>
        <v/>
      </c>
    </row>
  </sheetData>
  <mergeCells count="33">
    <mergeCell ref="A5:D5"/>
    <mergeCell ref="A8:D8"/>
    <mergeCell ref="A4:D4"/>
    <mergeCell ref="F13:U13"/>
    <mergeCell ref="A51:E51"/>
    <mergeCell ref="F9:U9"/>
    <mergeCell ref="A49:H49"/>
    <mergeCell ref="E5:I5"/>
    <mergeCell ref="A10:D10"/>
    <mergeCell ref="J4:U4"/>
    <mergeCell ref="A13:D13"/>
    <mergeCell ref="A47:D47"/>
    <mergeCell ref="A9:D9"/>
    <mergeCell ref="E4:I4"/>
    <mergeCell ref="A2:U2"/>
    <mergeCell ref="A54:E54"/>
    <mergeCell ref="A11:D11"/>
    <mergeCell ref="F11:U11"/>
    <mergeCell ref="F54:L54"/>
    <mergeCell ref="A55:E55"/>
    <mergeCell ref="A50:E50"/>
    <mergeCell ref="F10:U10"/>
    <mergeCell ref="A6:D6"/>
    <mergeCell ref="F6:U6"/>
    <mergeCell ref="A7:D7"/>
    <mergeCell ref="F7:U7"/>
    <mergeCell ref="F12:U12"/>
    <mergeCell ref="A53:E53"/>
    <mergeCell ref="J5:U5"/>
    <mergeCell ref="A12:D12"/>
    <mergeCell ref="A52:E52"/>
    <mergeCell ref="F8:U8"/>
    <mergeCell ref="A1:U1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B2:F18"/>
  <sheetViews>
    <sheetView showGridLines="1" workbookViewId="0">
      <selection activeCell="A1" sqref="A1"/>
    </sheetView>
  </sheetViews>
  <sheetFormatPr baseColWidth="8" defaultRowHeight="15"/>
  <cols>
    <col width="4" customWidth="1" min="1" max="1"/>
    <col width="44" customWidth="1" min="2" max="2"/>
    <col width="18" customWidth="1" min="3" max="3"/>
    <col width="22" customWidth="1" min="4" max="4"/>
    <col width="20" customWidth="1" min="5" max="5"/>
    <col width="44" customWidth="1" min="6" max="6"/>
  </cols>
  <sheetData>
    <row r="2" ht="28" customHeight="1">
      <c r="B2" s="18" t="inlineStr">
        <is>
          <t>정규직·파트타임(Full-Time / Part-Time) 남은 유급연차 · 해고예고수당(s 117) · 정리해고수당(s 119) 자동 계산기</t>
        </is>
      </c>
    </row>
    <row r="3" ht="20" customHeight="1">
      <c r="B3" s="19" t="inlineStr">
        <is>
          <t>안내: 캐주얼(Casual) 근로자는 평일 25% 가산 시급에 연차·해고예고 보전분이 포함되어 있으므로 본 시트는 0으로 유지하시면 됩니다.</t>
        </is>
      </c>
    </row>
    <row r="5" ht="24" customHeight="1">
      <c r="B5" s="38" t="inlineStr">
        <is>
          <t>정산 항목 (Entitlement)</t>
        </is>
      </c>
      <c r="C5" s="38" t="inlineStr">
        <is>
          <t>신청인 입력 수치</t>
        </is>
      </c>
      <c r="D5" s="38" t="inlineStr">
        <is>
          <t>단위 / 구분</t>
        </is>
      </c>
      <c r="E5" s="38" t="inlineStr">
        <is>
          <t>미지급 금액 ($)</t>
        </is>
      </c>
      <c r="F5" s="38" t="inlineStr">
        <is>
          <t>산정 기준 및 법적 근거 (Fair Work Act 2009 NES)</t>
        </is>
      </c>
    </row>
    <row r="6" ht="24" customHeight="1">
      <c r="B6" s="39" t="inlineStr">
        <is>
          <t>정규직·파트타임 기본 시급 (Base Hourly Rate)</t>
        </is>
      </c>
      <c r="C6" s="24" t="n">
        <v>0</v>
      </c>
      <c r="D6" s="40" t="inlineStr">
        <is>
          <t>$/시간 (세전)</t>
        </is>
      </c>
      <c r="E6" s="21" t="n"/>
      <c r="F6" s="8" t="inlineStr">
        <is>
          <t>정규직·파트타임 기본급을 입력하십시오 (예: 외식업 [MA000119] Level 2 = $27.08/hr; 캐주얼이면 0 유지)</t>
        </is>
      </c>
    </row>
    <row r="7" ht="24" customHeight="1">
      <c r="B7" s="39" t="inlineStr">
        <is>
          <t>총 통상근로시간 합계 (Total Ordinary Hours)</t>
        </is>
      </c>
      <c r="C7" s="29" t="n">
        <v>0</v>
      </c>
      <c r="D7" s="40" t="inlineStr">
        <is>
          <t>시간 (Hours)</t>
        </is>
      </c>
      <c r="E7" s="21" t="n"/>
      <c r="F7" s="8" t="inlineStr">
        <is>
          <t>초과근무를 제외한 통상근로시간 합계입니다. 1년(1,976시간) 근무 시 4주(152시간) 유급연차가 발생합니다 (s 87)</t>
        </is>
      </c>
    </row>
    <row r="8" ht="24" customHeight="1">
      <c r="B8" s="39" t="inlineStr">
        <is>
          <t>기사용 유급연차 시간 (Annual Leave Taken)</t>
        </is>
      </c>
      <c r="C8" s="29" t="n">
        <v>0</v>
      </c>
      <c r="D8" s="40" t="inlineStr">
        <is>
          <t>시간 (Hours)</t>
        </is>
      </c>
      <c r="E8" s="21" t="n"/>
      <c r="F8" s="8" t="inlineStr">
        <is>
          <t>재직 중 이미 유급으로 사용하고 수당을 지급받은 연차 시간을 입력하십시오</t>
        </is>
      </c>
    </row>
    <row r="9" ht="24" customHeight="1">
      <c r="B9" s="7" t="inlineStr">
        <is>
          <t>잔여 미사용 유급연차 시간 (Unused Leave Hours)</t>
        </is>
      </c>
      <c r="C9" s="41">
        <f>MAX(0,ROUND(C7*(152/1976)-C8,2))</f>
        <v/>
      </c>
      <c r="D9" s="40" t="inlineStr">
        <is>
          <t>시간 (자동계산)</t>
        </is>
      </c>
      <c r="E9" s="21" t="n"/>
      <c r="F9" s="8" t="inlineStr">
        <is>
          <t>계산식: MAX(0, 총 통상근로시간 × (152/1976) - 기사용 연차시간)</t>
        </is>
      </c>
    </row>
    <row r="10" ht="24" customHeight="1">
      <c r="B10" s="39" t="inlineStr">
        <is>
          <t>연차 휴가 가산율 (Annual Leave Loading %)</t>
        </is>
      </c>
      <c r="C10" s="25" t="n">
        <v>0.175</v>
      </c>
      <c r="D10" s="40" t="inlineStr">
        <is>
          <t>% (통상 17.5%)</t>
        </is>
      </c>
      <c r="E10" s="21" t="n"/>
      <c r="F10" s="8" t="inlineStr">
        <is>
          <t>대부분의 업종 Award는 퇴직 시 미사용 연차 정산금에도 17.5% 가산 수당(Loading)을 합산하도록 규정합니다 (s 90(2))</t>
        </is>
      </c>
    </row>
    <row r="11" ht="24" customHeight="1">
      <c r="B11" s="39" t="inlineStr">
        <is>
          <t>퇴직 시 실제 수령한 연차 정산금 (세전 금액)</t>
        </is>
      </c>
      <c r="C11" s="24" t="n">
        <v>0</v>
      </c>
      <c r="D11" s="40" t="inlineStr">
        <is>
          <t>$ (세전 Gross)</t>
        </is>
      </c>
      <c r="E11" s="21" t="n"/>
      <c r="F11" s="8" t="inlineStr">
        <is>
          <t>최종 급여 지급 시 고용주로부터 실제 수령한 연차 정산금(세전)이 있다면 입력하십시오</t>
        </is>
      </c>
    </row>
    <row r="12" ht="24" customHeight="1">
      <c r="B12" s="7" t="inlineStr">
        <is>
          <t>1. 미지급 유급연차 정산금 (Annual Leave Shortfall)</t>
        </is>
      </c>
      <c r="C12" s="42" t="n"/>
      <c r="D12" s="40" t="inlineStr">
        <is>
          <t>$ (자동계산)</t>
        </is>
      </c>
      <c r="E12" s="31">
        <f>MAX(0,ROUND(C9*C6*(1+C10)-C11,2))</f>
        <v/>
      </c>
      <c r="F12" s="8" t="inlineStr">
        <is>
          <t>계산식: MAX(0, 잔여 연차시간 × 기본시급 × (1 + 17.5%) - 기수령액)</t>
        </is>
      </c>
    </row>
    <row r="13" ht="24" customHeight="1">
      <c r="B13" s="39" t="inlineStr">
        <is>
          <t>주당 약정 통상근로시간 (풀타임 = 38시간)</t>
        </is>
      </c>
      <c r="C13" s="29" t="n">
        <v>38</v>
      </c>
      <c r="D13" s="40" t="inlineStr">
        <is>
          <t>시간 / 주</t>
        </is>
      </c>
      <c r="E13" s="21" t="n"/>
      <c r="F13" s="8" t="inlineStr">
        <is>
          <t>풀타임은 38시간, 파트타임은 근로계약상 약정된 주당 고정 근무시간을 입력하십시오</t>
        </is>
      </c>
    </row>
    <row r="14" ht="24" customHeight="1">
      <c r="B14" s="39" t="inlineStr">
        <is>
          <t>미지급 해고예고 주수 (Unpaid Notice Weeks, s 117)</t>
        </is>
      </c>
      <c r="C14" s="29" t="n">
        <v>0</v>
      </c>
      <c r="D14" s="40" t="inlineStr">
        <is>
          <t>주 (Weeks)</t>
        </is>
      </c>
      <c r="E14" s="21" t="n"/>
      <c r="F14" s="8" t="inlineStr">
        <is>
          <t>1년 미만 1주 | 1~3년 2주 | 3~5년 3주 | 5년 초과 4주 (+만 45세 이상 &amp; 2년 이상 근속 시 +1주 추가)</t>
        </is>
      </c>
    </row>
    <row r="15" ht="24" customHeight="1">
      <c r="B15" s="7" t="inlineStr">
        <is>
          <t>2. 미지급 해고예고수당 (Payment in Lieu of Notice)</t>
        </is>
      </c>
      <c r="C15" s="42" t="n"/>
      <c r="D15" s="40" t="inlineStr">
        <is>
          <t>$ (자동계산)</t>
        </is>
      </c>
      <c r="E15" s="31">
        <f>ROUND(C6*C13*C14,2)</f>
        <v/>
      </c>
      <c r="F15" s="8" t="inlineStr">
        <is>
          <t>계산식: 기본시급 × 주당 약정 통상근로시간 × 미지급 예고 주수 (s 117(2)(b))</t>
        </is>
      </c>
    </row>
    <row r="16" ht="24" customHeight="1">
      <c r="B16" s="39" t="inlineStr">
        <is>
          <t>미지급 정리해고 주수 (Redundancy Weeks, s 119)</t>
        </is>
      </c>
      <c r="C16" s="29" t="n">
        <v>0</v>
      </c>
      <c r="D16" s="40" t="inlineStr">
        <is>
          <t>주 (Weeks)</t>
        </is>
      </c>
      <c r="E16" s="21" t="n"/>
      <c r="F16" s="8" t="inlineStr">
        <is>
          <t>상시 근로자 15인 이상 사업장에서 경영상 해고된 정규직(1년 이상 근속 시 4~16주)에게 적용됩니다</t>
        </is>
      </c>
    </row>
    <row r="17" ht="24" customHeight="1">
      <c r="B17" s="7" t="inlineStr">
        <is>
          <t>3. 미지급 정리해고수당 (NES Redundancy Shortfall)</t>
        </is>
      </c>
      <c r="C17" s="42" t="n"/>
      <c r="D17" s="40" t="inlineStr">
        <is>
          <t>$ (자동계산)</t>
        </is>
      </c>
      <c r="E17" s="31">
        <f>ROUND(C6*C13*C16,2)</f>
        <v/>
      </c>
      <c r="F17" s="8" t="inlineStr">
        <is>
          <t>계산식: 기본시급 × 주당 약정 통상근로시간 × 미지급 정리해고 주수</t>
        </is>
      </c>
    </row>
    <row r="18" ht="24" customHeight="1">
      <c r="B18" s="43" t="inlineStr">
        <is>
          <t>못 받은 연차 · 해고예고 · 정리해고 수당 총합계 (02번 시트로 자동 연결)</t>
        </is>
      </c>
      <c r="C18" s="33" t="n"/>
      <c r="D18" s="33" t="n"/>
      <c r="E18" s="35">
        <f>E12+E15+E17</f>
        <v/>
      </c>
      <c r="F18" s="33" t="n"/>
    </row>
  </sheetData>
  <mergeCells count="3">
    <mergeCell ref="B2:F2"/>
    <mergeCell ref="B18:D18"/>
    <mergeCell ref="B3:F3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B2:E19"/>
  <sheetViews>
    <sheetView showGridLines="1" workbookViewId="0">
      <selection activeCell="A1" sqref="A1"/>
    </sheetView>
  </sheetViews>
  <sheetFormatPr baseColWidth="8" defaultRowHeight="15"/>
  <cols>
    <col width="4" customWidth="1" min="1" max="1"/>
    <col width="16" customWidth="1" min="2" max="2"/>
    <col width="34" customWidth="1" min="3" max="3"/>
    <col width="14" customWidth="1" min="4" max="4"/>
    <col width="58" customWidth="1" min="5" max="5"/>
  </cols>
  <sheetData>
    <row r="2" ht="28" customHeight="1">
      <c r="B2" s="18" t="inlineStr">
        <is>
          <t>미지급 급여 회수를 위한 필수 입증자료 체크리스트 (연방순회·가족법원 Form 5 제출용)</t>
        </is>
      </c>
    </row>
    <row r="4" ht="24" customHeight="1">
      <c r="B4" s="38" t="inlineStr">
        <is>
          <t>증거 단계</t>
        </is>
      </c>
      <c r="C4" s="38" t="inlineStr">
        <is>
          <t>필수 확보 서류 · 기록</t>
        </is>
      </c>
      <c r="D4" s="38" t="inlineStr">
        <is>
          <t>준비 완료(Y/N)</t>
        </is>
      </c>
      <c r="E4" s="38" t="inlineStr">
        <is>
          <t>확보 방법 및 법원 제출 시 활용 요령</t>
        </is>
      </c>
    </row>
    <row r="5" ht="30" customHeight="1">
      <c r="B5" s="13" t="inlineStr">
        <is>
          <t>Tier 1 (필수)</t>
        </is>
      </c>
      <c r="C5" s="8" t="inlineStr">
        <is>
          <t>회사 정확한 법인명 조회 (ABN / ACN)</t>
        </is>
      </c>
      <c r="D5" s="44" t="inlineStr">
        <is>
          <t>Y</t>
        </is>
      </c>
      <c r="E5" s="8" t="inlineStr">
        <is>
          <t>abr.business.gov.au 에서 상호(Trading Name)가 아닌 정확한 회사 법인명(예: ABC Pty Ltd)과 ACN/ABN을 조회하여 화면을 저장하십시오.</t>
        </is>
      </c>
    </row>
    <row r="6" ht="30" customHeight="1">
      <c r="B6" s="13" t="inlineStr">
        <is>
          <t>Tier 1 (필수)</t>
        </is>
      </c>
      <c r="C6" s="8" t="inlineStr">
        <is>
          <t>근로계약서 · 채용 공고 · 문자/이메일</t>
        </is>
      </c>
      <c r="D6" s="44" t="inlineStr">
        <is>
          <t>N</t>
        </is>
      </c>
      <c r="E6" s="8" t="inlineStr">
        <is>
          <t>구두 계약으로 근무했더라도 최초 시급·업무·고용형태가 기재된 채용 공고 캡처나 문자·이메일·메신저 대화를 보존하십시오.</t>
        </is>
      </c>
    </row>
    <row r="7" ht="30" customHeight="1">
      <c r="B7" s="13" t="inlineStr">
        <is>
          <t>Tier 1 (필수)</t>
        </is>
      </c>
      <c r="C7" s="8" t="inlineStr">
        <is>
          <t>급여명세서(Payslips) 또는 미교부 경위 기록</t>
        </is>
      </c>
      <c r="D7" s="44" t="inlineStr">
        <is>
          <t>N</t>
        </is>
      </c>
      <c r="E7" s="8" t="inlineStr">
        <is>
          <t>고용주가 급여일 다음 영업일까지 급여명세서를 교부하지 않았다면(s 536 위반) 해당 사실이 s 557C 입증책임 전환의 핵심 근거가 됩니다.</t>
        </is>
      </c>
    </row>
    <row r="8" ht="30" customHeight="1">
      <c r="B8" s="13" t="inlineStr">
        <is>
          <t>Tier 2 (근로시간)</t>
        </is>
      </c>
      <c r="C8" s="8" t="inlineStr">
        <is>
          <t>근무표(Roster) 앱 캡처 · 매장 스케줄표 사진</t>
        </is>
      </c>
      <c r="D8" s="44" t="inlineStr">
        <is>
          <t>N</t>
        </is>
      </c>
      <c r="E8" s="8" t="inlineStr">
        <is>
          <t>Deputy, Tanda, Sling 앱 내역이나 단체 대화방 주간 근무표, 매장 게시 시간표 원본 사진(촬영 일시 메타데이터 유지)을 확보하십시오.</t>
        </is>
      </c>
    </row>
    <row r="9" ht="30" customHeight="1">
      <c r="B9" s="13" t="inlineStr">
        <is>
          <t>Tier 2 (근로시간)</t>
        </is>
      </c>
      <c r="C9" s="8" t="inlineStr">
        <is>
          <t>스마트폰 구글맵 타임라인 (위치 기록)</t>
        </is>
      </c>
      <c r="D9" s="44" t="inlineStr">
        <is>
          <t>N</t>
        </is>
      </c>
      <c r="E9" s="8" t="inlineStr">
        <is>
          <t>휴대폰 Google Maps → Timeline(내 타임라인)에서 일자별 근무지 도착·퇴근 시각을 캡처하십시오(급여명세서 미비 시 유력한 보강 증거로 인정됩니다).</t>
        </is>
      </c>
    </row>
    <row r="10" ht="30" customHeight="1">
      <c r="B10" s="13" t="inlineStr">
        <is>
          <t>Tier 2 (근로시간)</t>
        </is>
      </c>
      <c r="C10" s="8" t="inlineStr">
        <is>
          <t>출퇴근 메시지 · POS 마감 영수증</t>
        </is>
      </c>
      <c r="D10" s="44" t="inlineStr">
        <is>
          <t>N</t>
        </is>
      </c>
      <c r="E10" s="8" t="inlineStr">
        <is>
          <t>'출근 완료', '마감 완료' 문자/메신저 기록과 교통카드(GoCard) 승하차 내역 및 매장 POS 로그인 기록을 취합하십시오.</t>
        </is>
      </c>
    </row>
    <row r="11" ht="30" customHeight="1">
      <c r="B11" s="13" t="inlineStr">
        <is>
          <t>Tier 3 (금융·세무)</t>
        </is>
      </c>
      <c r="C11" s="8" t="inlineStr">
        <is>
          <t>본인 명의 은행 입금 내역서 (Bank Statements)</t>
        </is>
      </c>
      <c r="D11" s="44" t="inlineStr">
        <is>
          <t>N</t>
        </is>
      </c>
      <c r="E11" s="8" t="inlineStr">
        <is>
          <t>고용주로부터 입금된 거래 행을 표시해 두십시오. 현금(Cash)으로 수령했다면 수령 일자와 봉투 사진 또는 당시 메모를 정리하십시오.</t>
        </is>
      </c>
    </row>
    <row r="12" ht="30" customHeight="1">
      <c r="B12" s="13" t="inlineStr">
        <is>
          <t>Tier 3 (금융·세무)</t>
        </is>
      </c>
      <c r="C12" s="8" t="inlineStr">
        <is>
          <t>myGov → 국세청 소득신고 내역 (ATO STP)</t>
        </is>
      </c>
      <c r="D12" s="44" t="inlineStr">
        <is>
          <t>N</t>
        </is>
      </c>
      <c r="E12" s="8" t="inlineStr">
        <is>
          <t>myGov에서 ATO Income Statement를 PDF로 내려받아 고용주가 국세청에 세전 급여와 원천징수 세액을 적법하게 신고했는지 대조하십시오.</t>
        </is>
      </c>
    </row>
    <row r="13" ht="30" customHeight="1">
      <c r="B13" s="13" t="inlineStr">
        <is>
          <t>Tier 3 (연금확인)</t>
        </is>
      </c>
      <c r="C13" s="8" t="inlineStr">
        <is>
          <t>퇴직연금 펀드(Super Fund) 입금 내역서</t>
        </is>
      </c>
      <c r="D13" s="44" t="inlineStr">
        <is>
          <t>N</t>
        </is>
      </c>
      <c r="E13" s="8" t="inlineStr">
        <is>
          <t>AustralianSuper, Hostplus, REST 등 본인 연금 앱에서 실제 입금 내역 PDF를 발급받으십시오(2026.7.1부터 급여일 후 7영업일 이내 입금 의무).</t>
        </is>
      </c>
    </row>
    <row r="14" ht="30" customHeight="1">
      <c r="B14" s="13" t="inlineStr">
        <is>
          <t>Tier 4 (사전최고)</t>
        </is>
      </c>
      <c r="C14" s="8" t="inlineStr">
        <is>
          <t>7일 기한 서면 지급 최고서 (Letter of Demand)</t>
        </is>
      </c>
      <c r="D14" s="44" t="inlineStr">
        <is>
          <t>N</t>
        </is>
      </c>
      <c r="E14" s="8" t="inlineStr">
        <is>
          <t>법원 접수 전 본 엑셀 산정표 PDF를 첨부하여 7~14일 이내 미지급 급여 정산을 서면(이메일)으로 최고한 발송 기록을 보존하십시오.</t>
        </is>
      </c>
    </row>
    <row r="16" ht="24" customHeight="1">
      <c r="B16" s="43" t="inlineStr">
        <is>
          <t>확보 완료된 필수 증거 수 (Items Ready)</t>
        </is>
      </c>
      <c r="C16" s="33" t="n"/>
      <c r="D16" s="32">
        <f>COUNTIF(D5:D14,"Y")</f>
        <v/>
      </c>
      <c r="E16" s="45" t="inlineStr">
        <is>
          <t>/ 10개 항목</t>
        </is>
      </c>
    </row>
    <row r="18" ht="22" customHeight="1">
      <c r="B18" s="46" t="inlineStr">
        <is>
          <t>전문가 검토가 필요한 주요 분기점: 회사·스폰서 법인 방어나 482/186 비자가 연동된 해고(21일 이내), $50,000 초과 고액 임금 소송, 퇴직 합의서(Deed) 검토가 필요한 경우 작성하신 본 엑셀 파일과 근로계약서·해고통지서를 지참하여 공식 문의 허브 https://parklawyers.com.au/links/?lang=ko 또는 이메일 enquiry@parkcolawyers.com (법무법인 박앤코 · 박창민 대표변호사)으로 문의하시기 바랍니다.</t>
        </is>
      </c>
      <c r="C18" s="15" t="n"/>
      <c r="D18" s="15" t="n"/>
      <c r="E18" s="15" t="n"/>
    </row>
    <row r="19" ht="22" customHeight="1">
      <c r="B19" s="15" t="n"/>
      <c r="C19" s="15" t="n"/>
      <c r="D19" s="15" t="n"/>
      <c r="E19" s="15" t="n"/>
    </row>
  </sheetData>
  <mergeCells count="3">
    <mergeCell ref="B16:C16"/>
    <mergeCell ref="B2:E2"/>
    <mergeCell ref="B18:E19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2026-11-07T08:52:28Z</dcterms:created>
  <dcterms:modified xmlns:dcterms="http://purl.org/dc/terms/" xmlns:xsi="http://www.w3.org/2001/XMLSchema-instance" xsi:type="dcterms:W3CDTF">2026-11-07T08:52:28Z</dcterms:modified>
</cp:coreProperties>
</file>